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showSheetTabs="0" windowWidth="20490" windowHeight="7860" tabRatio="949" activeTab="2"/>
  </bookViews>
  <sheets>
    <sheet name="首页" sheetId="3" r:id="rId1"/>
    <sheet name="使用说明" sheetId="24" r:id="rId2"/>
    <sheet name="2021年预算编制总表" sheetId="23" r:id="rId3"/>
    <sheet name="1-例常类" sheetId="4" r:id="rId4"/>
    <sheet name="1.0-职工薪酬" sheetId="5" r:id="rId5"/>
    <sheet name="1.1-能源" sheetId="6" r:id="rId6"/>
    <sheet name="1.2-员工餐费" sheetId="7" r:id="rId7"/>
    <sheet name="1.3-低值易耗" sheetId="10" r:id="rId8"/>
    <sheet name="1.4-差旅" sheetId="11" r:id="rId9"/>
    <sheet name="2-尾款类" sheetId="19" r:id="rId10"/>
    <sheet name="3-项目类" sheetId="21" r:id="rId11"/>
  </sheets>
  <externalReferences>
    <externalReference r:id="rId12"/>
    <externalReference r:id="rId13"/>
    <externalReference r:id="rId14"/>
  </externalReferences>
  <definedNames>
    <definedName name="_xlnm._FilterDatabase" localSheetId="7" hidden="1">'1.3-低值易耗'!$A$6:$K$23</definedName>
    <definedName name="UFPrn20030609170147">#REF!</definedName>
    <definedName name="UFPrn20030630154515">#REF!</definedName>
    <definedName name="UFPrn20030709133753">#REF!</definedName>
    <definedName name="UFPrn20030709133958">#REF!</definedName>
    <definedName name="UFPrn20030709151937">#REF!</definedName>
    <definedName name="UFPrn20030709152059">#REF!</definedName>
    <definedName name="UFPrn20030709152148">#REF!</definedName>
    <definedName name="UFPrn20030808141527">#REF!</definedName>
    <definedName name="UFPrn20031107153824">#REF!</definedName>
    <definedName name="UFPrn20031107153906">#REF!</definedName>
    <definedName name="UP">#REF!</definedName>
    <definedName name="宝友累计_省">#REF!</definedName>
    <definedName name="变动方式">#REF!</definedName>
    <definedName name="部门名称">[1]部门名称!$B$2:$B$68</definedName>
    <definedName name="财务">[2]部门名称!$B$2:$B$68</definedName>
    <definedName name="费用类型">[2]部门名称!$F$8:$F$19</definedName>
    <definedName name="加入">#REF!</definedName>
    <definedName name="加入_区域">#REF!</definedName>
    <definedName name="加入_省">#REF!</definedName>
    <definedName name="科目">[3]科目名称1!$B$2:$B$222</definedName>
    <definedName name="美白_省份">#REF!</definedName>
    <definedName name="明细科目">[3]科目名称1!$B$2:$B$222</definedName>
    <definedName name="年用款差异">#REF!</definedName>
    <definedName name="人员变动性质">#REF!</definedName>
    <definedName name="人员级别">#REF!</definedName>
    <definedName name="项目名称">#REF!</definedName>
    <definedName name="销售">#REF!</definedName>
    <definedName name="销售_区域">#REF!</definedName>
    <definedName name="销售_省">#REF!</definedName>
    <definedName name="销售_省_宝友">#REF!</definedName>
    <definedName name="业务活动内容">#REF!</definedName>
    <definedName name="预算支出明细">#REF!</definedName>
    <definedName name="月度成本">#REF!</definedName>
    <definedName name="资金收支">[1]部门名称!$F$2:$F$4</definedName>
  </definedName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C2" authorId="0">
      <text>
        <r>
          <rPr>
            <b/>
            <sz val="9"/>
            <rFont val="宋体"/>
            <charset val="134"/>
          </rPr>
          <t>各序号自动链接到分表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E1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五险一金比例按40%预算</t>
        </r>
      </text>
    </comment>
  </commentList>
</comments>
</file>

<file path=xl/comments3.xml><?xml version="1.0" encoding="utf-8"?>
<comments xmlns="http://schemas.openxmlformats.org/spreadsheetml/2006/main">
  <authors>
    <author>作者</author>
  </authors>
  <commentList>
    <comment ref="H6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已考虑现有库存</t>
        </r>
      </text>
    </comment>
  </commentList>
</comments>
</file>

<file path=xl/sharedStrings.xml><?xml version="1.0" encoding="utf-8"?>
<sst xmlns="http://schemas.openxmlformats.org/spreadsheetml/2006/main" count="282" uniqueCount="169">
  <si>
    <t>返回首页</t>
  </si>
  <si>
    <t>总表</t>
  </si>
  <si>
    <t>序号</t>
  </si>
  <si>
    <t>类别</t>
  </si>
  <si>
    <t>2021年预算
（万元）</t>
  </si>
  <si>
    <t>2020年年度发生额 
（万元）</t>
  </si>
  <si>
    <t>2021年 VS2020年（%）</t>
  </si>
  <si>
    <t>说明</t>
  </si>
  <si>
    <t>一</t>
  </si>
  <si>
    <t>例常类</t>
  </si>
  <si>
    <t>人工、能源、差旅、低耗等例常费用</t>
  </si>
  <si>
    <t>二</t>
  </si>
  <si>
    <t>尾款--设备采购</t>
  </si>
  <si>
    <t>20年及以前年度已签订合同的尾款</t>
  </si>
  <si>
    <t>三</t>
  </si>
  <si>
    <t>项目类</t>
  </si>
  <si>
    <t>21年新增项目</t>
  </si>
  <si>
    <t>小计</t>
  </si>
  <si>
    <t>分表</t>
  </si>
  <si>
    <t>2021年工作计划</t>
  </si>
  <si>
    <t>工资及奖金</t>
  </si>
  <si>
    <t>管理人员及正式工人工资</t>
  </si>
  <si>
    <t>五险一金</t>
  </si>
  <si>
    <t>管理人员及正式工人五险一金</t>
  </si>
  <si>
    <t>派遣人员</t>
  </si>
  <si>
    <t>派遣人员工资</t>
  </si>
  <si>
    <t>临时工费用</t>
  </si>
  <si>
    <t>能源开支-水、电、气</t>
  </si>
  <si>
    <t>水电气支出</t>
  </si>
  <si>
    <t>低值易耗</t>
  </si>
  <si>
    <t>低耗劳保费用</t>
  </si>
  <si>
    <t>员工餐费</t>
  </si>
  <si>
    <t>餐费</t>
  </si>
  <si>
    <t>差旅费用</t>
  </si>
  <si>
    <t>出差事宜</t>
  </si>
  <si>
    <t>市内交通费</t>
  </si>
  <si>
    <t>按需发生</t>
  </si>
  <si>
    <t>邮寄费</t>
  </si>
  <si>
    <t>例常类合计</t>
  </si>
  <si>
    <t>尾款类合计</t>
  </si>
  <si>
    <t>项目类合计</t>
  </si>
  <si>
    <t>总计</t>
  </si>
  <si>
    <t>返回总表</t>
  </si>
  <si>
    <t>预算科目</t>
  </si>
  <si>
    <t>预算占比%</t>
  </si>
  <si>
    <t>2021年预算
（元）</t>
  </si>
  <si>
    <t>2020年年度发生额（元）</t>
  </si>
  <si>
    <t>一季度预算</t>
  </si>
  <si>
    <t>二季度</t>
  </si>
  <si>
    <t>三季度</t>
  </si>
  <si>
    <t>四季度</t>
  </si>
  <si>
    <t>生产用耗材、低耗及劳保</t>
  </si>
  <si>
    <t>例常类占比%</t>
  </si>
  <si>
    <t>季度分摊比例%</t>
  </si>
  <si>
    <t>21年预算额</t>
  </si>
  <si>
    <t>20年发生额</t>
  </si>
  <si>
    <t>同比变动%</t>
  </si>
  <si>
    <t>一季度</t>
  </si>
  <si>
    <t>正式工工资及奖金</t>
  </si>
  <si>
    <t>正式工五险一金</t>
  </si>
  <si>
    <t>派遣人员费用</t>
  </si>
  <si>
    <t>劳务派遣工资、奖金、五险</t>
  </si>
  <si>
    <t>合计</t>
  </si>
  <si>
    <t>明细</t>
  </si>
  <si>
    <t>部门名称</t>
  </si>
  <si>
    <t>2020年绩效工资</t>
  </si>
  <si>
    <t>20年固定工资预算</t>
  </si>
  <si>
    <t>20年五险一金</t>
  </si>
  <si>
    <t>绩效奖金
（19年）</t>
  </si>
  <si>
    <t>21年预算合计</t>
  </si>
  <si>
    <t>正式工（工资及奖金）</t>
  </si>
  <si>
    <t>正式工（五险一金）</t>
  </si>
  <si>
    <t>劳务派遣（工资、奖金、五险）</t>
  </si>
  <si>
    <t>制造中心</t>
  </si>
  <si>
    <t>2020年支付比例</t>
  </si>
  <si>
    <t>业务活动</t>
  </si>
  <si>
    <t xml:space="preserve">2021年度预算汇总(万元) </t>
  </si>
  <si>
    <t xml:space="preserve">2020年度预算完成(万元) </t>
  </si>
  <si>
    <t>1季度</t>
  </si>
  <si>
    <t>2季度</t>
  </si>
  <si>
    <t>3季度</t>
  </si>
  <si>
    <t>4季度</t>
  </si>
  <si>
    <t>金额（万元）</t>
  </si>
  <si>
    <t>月均能源费</t>
  </si>
  <si>
    <t>名称</t>
  </si>
  <si>
    <t>电费（元）</t>
  </si>
  <si>
    <t>水费（元）</t>
  </si>
  <si>
    <t>蒸气费（元）</t>
  </si>
  <si>
    <t>2020年能源费（元）</t>
  </si>
  <si>
    <t>2020年产量（盒）</t>
  </si>
  <si>
    <t>2021年产量（盒）</t>
  </si>
  <si>
    <t>同比上涨30%</t>
  </si>
  <si>
    <t>2020年能源预算</t>
  </si>
  <si>
    <t>说明：因用电量公共设施部分会随着产量增长而摊薄，故电费九折计算。</t>
  </si>
  <si>
    <t>历史数据</t>
  </si>
  <si>
    <t>2020年能源费用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</si>
  <si>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</si>
  <si>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</si>
  <si>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</si>
  <si>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</si>
  <si>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</si>
  <si>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</si>
  <si>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</si>
  <si>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</si>
  <si>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</si>
  <si>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</si>
  <si>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</si>
  <si>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</si>
  <si>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年度合计</t>
  </si>
  <si>
    <t>电</t>
  </si>
  <si>
    <t>水</t>
  </si>
  <si>
    <t>蒸气</t>
  </si>
  <si>
    <t>季度费用</t>
  </si>
  <si>
    <t>比例%</t>
  </si>
  <si>
    <t>科目</t>
  </si>
  <si>
    <t>第一季度</t>
  </si>
  <si>
    <t>第二季度</t>
  </si>
  <si>
    <t>第三季度</t>
  </si>
  <si>
    <t>第四季度</t>
  </si>
  <si>
    <t>21年预算合计（元）</t>
  </si>
  <si>
    <t>20年费用合计</t>
  </si>
  <si>
    <t>20年明细</t>
  </si>
  <si>
    <t>项目</t>
  </si>
  <si>
    <t>业务</t>
  </si>
  <si>
    <t>季度</t>
  </si>
  <si>
    <t>月份</t>
  </si>
  <si>
    <t>预算日期</t>
  </si>
  <si>
    <t>执行金额</t>
  </si>
  <si>
    <t>用途内容</t>
  </si>
  <si>
    <t>2020年年度发生额</t>
  </si>
  <si>
    <t>编码</t>
  </si>
  <si>
    <t>期末库存</t>
  </si>
  <si>
    <t>2020年用量</t>
  </si>
  <si>
    <t>单价（元）</t>
  </si>
  <si>
    <t>2021年预计用量</t>
  </si>
  <si>
    <t>预算额（元）</t>
  </si>
  <si>
    <t>DH00001</t>
  </si>
  <si>
    <t>劳保鞋</t>
  </si>
  <si>
    <t>合计：</t>
  </si>
  <si>
    <t>差旅费用-员工出差备用金</t>
  </si>
  <si>
    <t>工作内容</t>
  </si>
  <si>
    <t>地点</t>
  </si>
  <si>
    <t>天数（天）</t>
  </si>
  <si>
    <t>补助（元）</t>
  </si>
  <si>
    <t>住宿费（元）</t>
  </si>
  <si>
    <t>交通费（元）</t>
  </si>
  <si>
    <t>合计（元）</t>
  </si>
  <si>
    <t>备注</t>
  </si>
  <si>
    <t>二季度预算</t>
  </si>
  <si>
    <t>三季度预算</t>
  </si>
  <si>
    <t>四季度预算</t>
  </si>
  <si>
    <t>参加设备展会</t>
  </si>
  <si>
    <t>武汉</t>
  </si>
  <si>
    <r>
      <rPr>
        <sz val="10"/>
        <color theme="1"/>
        <rFont val="微软雅黑"/>
        <charset val="134"/>
      </rPr>
      <t>内容：</t>
    </r>
    <r>
      <rPr>
        <sz val="10"/>
        <color theme="1"/>
        <rFont val="微软雅黑"/>
        <charset val="134"/>
      </rPr>
      <t>参加*</t>
    </r>
    <r>
      <rPr>
        <sz val="10"/>
        <color theme="1"/>
        <rFont val="微软雅黑"/>
        <charset val="134"/>
      </rPr>
      <t>*</t>
    </r>
    <r>
      <rPr>
        <sz val="10"/>
        <color theme="1"/>
        <rFont val="微软雅黑"/>
        <charset val="134"/>
      </rPr>
      <t>会；</t>
    </r>
    <r>
      <rPr>
        <sz val="10"/>
        <color theme="1"/>
        <rFont val="微软雅黑"/>
        <charset val="134"/>
      </rPr>
      <t>地点：***；人数：*人，天数*天
预计费用：交通合计**元，住宿合计**元，补助合计**元。</t>
    </r>
  </si>
  <si>
    <t>说明：</t>
  </si>
  <si>
    <r>
      <rPr>
        <sz val="10"/>
        <color theme="1"/>
        <rFont val="微软雅黑"/>
        <charset val="134"/>
      </rPr>
      <t>出差补助，1人1天120元，</t>
    </r>
    <r>
      <rPr>
        <sz val="10"/>
        <color theme="1"/>
        <rFont val="微软雅黑"/>
        <charset val="134"/>
      </rPr>
      <t>部门经理150元/天，</t>
    </r>
    <r>
      <rPr>
        <sz val="10"/>
        <color theme="1"/>
        <rFont val="微软雅黑"/>
        <charset val="134"/>
      </rPr>
      <t>住宿按400元/间/天标准</t>
    </r>
  </si>
  <si>
    <t>设备尾款</t>
  </si>
  <si>
    <t>项目名称</t>
  </si>
  <si>
    <t>占比%</t>
  </si>
  <si>
    <t>计划</t>
  </si>
  <si>
    <t>2021年尾款-设备采购</t>
  </si>
  <si>
    <t>购买A设备质保金尾款</t>
  </si>
  <si>
    <t>质保金5%</t>
  </si>
  <si>
    <t>质保金尾款</t>
  </si>
  <si>
    <t>项目类预算</t>
  </si>
  <si>
    <t>工作计划</t>
  </si>
  <si>
    <t>预算合计（万元）</t>
  </si>
  <si>
    <t>购买B设备</t>
  </si>
  <si>
    <t>新增设备</t>
  </si>
</sst>
</file>

<file path=xl/styles.xml><?xml version="1.0" encoding="utf-8"?>
<styleSheet xmlns="http://schemas.openxmlformats.org/spreadsheetml/2006/main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mmm\-yy;@"/>
    <numFmt numFmtId="177" formatCode="_ * #,##0_ ;_ * \-#,##0_ ;_ * &quot;-&quot;??_ ;_ @_ "/>
    <numFmt numFmtId="178" formatCode="_ * #,##0.000_ ;_ * \-#,##0.000_ ;_ * &quot;-&quot;??_ ;_ @_ "/>
    <numFmt numFmtId="179" formatCode="_ * #,##0.0000_ ;_ * \-#,##0.0000_ ;_ * &quot;-&quot;??_ ;_ @_ "/>
    <numFmt numFmtId="180" formatCode="_ * #,##0.00000_ ;_ * \-#,##0.00000_ ;_ * &quot;-&quot;??_ ;_ @_ "/>
    <numFmt numFmtId="181" formatCode="0.0%"/>
    <numFmt numFmtId="182" formatCode="0_);[Red]\(0\)"/>
    <numFmt numFmtId="183" formatCode="0.00_);[Red]\(0.00\)"/>
    <numFmt numFmtId="184" formatCode="m&quot;月&quot;d&quot;日&quot;;@"/>
    <numFmt numFmtId="185" formatCode="#,##0.00_);[Red]\(#,##0.00\)"/>
  </numFmts>
  <fonts count="59">
    <font>
      <sz val="11"/>
      <color theme="1"/>
      <name val="等线"/>
      <charset val="134"/>
      <scheme val="minor"/>
    </font>
    <font>
      <sz val="12"/>
      <color theme="1"/>
      <name val="微软雅黑"/>
      <charset val="134"/>
    </font>
    <font>
      <sz val="11"/>
      <color theme="1"/>
      <name val="微软雅黑"/>
      <charset val="134"/>
    </font>
    <font>
      <b/>
      <sz val="12"/>
      <color theme="1"/>
      <name val="微软雅黑"/>
      <charset val="134"/>
    </font>
    <font>
      <b/>
      <sz val="16"/>
      <color theme="0"/>
      <name val="微软雅黑"/>
      <charset val="134"/>
    </font>
    <font>
      <b/>
      <sz val="12"/>
      <color theme="0"/>
      <name val="微软雅黑"/>
      <charset val="134"/>
    </font>
    <font>
      <sz val="10"/>
      <color theme="1"/>
      <name val="微软雅黑"/>
      <charset val="134"/>
    </font>
    <font>
      <b/>
      <sz val="10"/>
      <color theme="0"/>
      <name val="微软雅黑"/>
      <charset val="134"/>
    </font>
    <font>
      <sz val="10"/>
      <color rgb="FFFF0000"/>
      <name val="微软雅黑"/>
      <charset val="134"/>
    </font>
    <font>
      <b/>
      <sz val="11"/>
      <color theme="0"/>
      <name val="微软雅黑"/>
      <charset val="134"/>
    </font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1"/>
      <color theme="1"/>
      <name val="微软雅黑"/>
      <charset val="134"/>
    </font>
    <font>
      <b/>
      <sz val="10"/>
      <color theme="1"/>
      <name val="微软雅黑"/>
      <charset val="134"/>
    </font>
    <font>
      <sz val="10"/>
      <name val="微软雅黑"/>
      <charset val="134"/>
    </font>
    <font>
      <b/>
      <sz val="10"/>
      <name val="微软雅黑"/>
      <charset val="134"/>
    </font>
    <font>
      <b/>
      <sz val="14"/>
      <color theme="0"/>
      <name val="微软雅黑"/>
      <charset val="134"/>
    </font>
    <font>
      <sz val="9"/>
      <color theme="1"/>
      <name val="微软雅黑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b/>
      <sz val="11"/>
      <color rgb="FFFF0000"/>
      <name val="微软雅黑"/>
      <charset val="134"/>
    </font>
    <font>
      <b/>
      <sz val="10"/>
      <color rgb="FFFFFFFF"/>
      <name val="微软雅黑"/>
      <charset val="134"/>
    </font>
    <font>
      <b/>
      <sz val="11"/>
      <color rgb="FF000000"/>
      <name val="微软雅黑"/>
      <charset val="134"/>
    </font>
    <font>
      <b/>
      <u/>
      <sz val="10"/>
      <color theme="1"/>
      <name val="微软雅黑"/>
      <charset val="134"/>
    </font>
    <font>
      <sz val="10"/>
      <color theme="0"/>
      <name val="微软雅黑"/>
      <charset val="134"/>
    </font>
    <font>
      <b/>
      <sz val="12"/>
      <color rgb="FFFFFFFF"/>
      <name val="微软雅黑"/>
      <charset val="134"/>
    </font>
    <font>
      <b/>
      <u/>
      <sz val="12"/>
      <color theme="1"/>
      <name val="微软雅黑"/>
      <charset val="134"/>
    </font>
    <font>
      <sz val="11"/>
      <color rgb="FF000000"/>
      <name val="微软雅黑"/>
      <charset val="134"/>
    </font>
    <font>
      <sz val="10"/>
      <color rgb="FF000000"/>
      <name val="微软雅黑"/>
      <charset val="134"/>
    </font>
    <font>
      <b/>
      <sz val="11"/>
      <color rgb="FFFFFFFF"/>
      <name val="微软雅黑"/>
      <charset val="134"/>
    </font>
    <font>
      <b/>
      <sz val="10"/>
      <color rgb="FF000000"/>
      <name val="微软雅黑"/>
      <charset val="134"/>
    </font>
    <font>
      <sz val="12"/>
      <color theme="0"/>
      <name val="微软雅黑"/>
      <charset val="134"/>
    </font>
    <font>
      <b/>
      <sz val="12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2"/>
      <color indexed="8"/>
      <name val="宋体"/>
      <charset val="134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u/>
      <sz val="12"/>
      <color indexed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44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2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theme="0"/>
      </bottom>
      <diagonal/>
    </border>
    <border>
      <left/>
      <right/>
      <top style="medium">
        <color auto="1"/>
      </top>
      <bottom style="thin">
        <color theme="0"/>
      </bottom>
      <diagonal/>
    </border>
    <border>
      <left style="medium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theme="0"/>
      </bottom>
      <diagonal/>
    </border>
    <border>
      <left style="thin">
        <color theme="0"/>
      </left>
      <right style="medium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auto="1"/>
      </right>
      <top style="thin">
        <color theme="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theme="0"/>
      </right>
      <top style="medium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auto="1"/>
      </top>
      <bottom style="thin">
        <color theme="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theme="0" tint="-0.499984740745262"/>
      </right>
      <top style="medium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auto="1"/>
      </top>
      <bottom/>
      <diagonal/>
    </border>
    <border>
      <left style="medium">
        <color auto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auto="1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medium">
        <color auto="1"/>
      </left>
      <right style="thin">
        <color theme="0" tint="-0.499984740745262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medium">
        <color auto="1"/>
      </right>
      <top style="medium">
        <color auto="1"/>
      </top>
      <bottom/>
      <diagonal/>
    </border>
    <border>
      <left style="thin">
        <color theme="0" tint="-0.499984740745262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176" fontId="0" fillId="0" borderId="0"/>
    <xf numFmtId="42" fontId="33" fillId="0" borderId="0" applyFont="0" applyFill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54" applyNumberFormat="0" applyAlignment="0" applyProtection="0">
      <alignment vertical="center"/>
    </xf>
    <xf numFmtId="44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176" fontId="38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33" fillId="18" borderId="55" applyNumberFormat="0" applyFont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56" applyNumberFormat="0" applyFill="0" applyAlignment="0" applyProtection="0">
      <alignment vertical="center"/>
    </xf>
    <xf numFmtId="0" fontId="45" fillId="0" borderId="56" applyNumberFormat="0" applyFill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40" fillId="0" borderId="57" applyNumberFormat="0" applyFill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46" fillId="22" borderId="58" applyNumberFormat="0" applyAlignment="0" applyProtection="0">
      <alignment vertical="center"/>
    </xf>
    <xf numFmtId="176" fontId="47" fillId="0" borderId="0"/>
    <xf numFmtId="0" fontId="48" fillId="22" borderId="54" applyNumberFormat="0" applyAlignment="0" applyProtection="0">
      <alignment vertical="center"/>
    </xf>
    <xf numFmtId="0" fontId="49" fillId="23" borderId="59" applyNumberFormat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50" fillId="0" borderId="60" applyNumberFormat="0" applyFill="0" applyAlignment="0" applyProtection="0">
      <alignment vertical="center"/>
    </xf>
    <xf numFmtId="0" fontId="51" fillId="0" borderId="61" applyNumberFormat="0" applyFill="0" applyAlignment="0" applyProtection="0">
      <alignment vertical="center"/>
    </xf>
    <xf numFmtId="0" fontId="52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176" fontId="10" fillId="0" borderId="0"/>
    <xf numFmtId="0" fontId="37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176" fontId="54" fillId="0" borderId="0"/>
    <xf numFmtId="0" fontId="34" fillId="39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176" fontId="55" fillId="0" borderId="0" applyBorder="0"/>
    <xf numFmtId="0" fontId="34" fillId="42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176" fontId="10" fillId="0" borderId="0"/>
    <xf numFmtId="176" fontId="0" fillId="0" borderId="0"/>
    <xf numFmtId="176" fontId="56" fillId="0" borderId="0" applyNumberFormat="0" applyFill="0" applyBorder="0" applyAlignment="0" applyProtection="0">
      <alignment vertical="top"/>
      <protection locked="0"/>
    </xf>
    <xf numFmtId="43" fontId="10" fillId="0" borderId="0" applyFont="0" applyFill="0" applyBorder="0" applyAlignment="0" applyProtection="0">
      <alignment vertical="center"/>
    </xf>
  </cellStyleXfs>
  <cellXfs count="410">
    <xf numFmtId="176" fontId="0" fillId="0" borderId="0" xfId="0"/>
    <xf numFmtId="176" fontId="1" fillId="0" borderId="0" xfId="54" applyNumberFormat="1" applyFont="1"/>
    <xf numFmtId="176" fontId="2" fillId="0" borderId="0" xfId="54" applyNumberFormat="1" applyFont="1" applyAlignment="1">
      <alignment vertical="center"/>
    </xf>
    <xf numFmtId="176" fontId="2" fillId="0" borderId="0" xfId="54" applyNumberFormat="1" applyFont="1"/>
    <xf numFmtId="176" fontId="2" fillId="0" borderId="0" xfId="54" applyNumberFormat="1" applyFont="1" applyAlignment="1">
      <alignment wrapText="1"/>
    </xf>
    <xf numFmtId="176" fontId="2" fillId="0" borderId="0" xfId="54" applyNumberFormat="1" applyFont="1" applyAlignment="1">
      <alignment horizontal="left"/>
    </xf>
    <xf numFmtId="176" fontId="2" fillId="0" borderId="0" xfId="54" applyNumberFormat="1" applyFont="1" applyAlignment="1"/>
    <xf numFmtId="176" fontId="3" fillId="2" borderId="0" xfId="10" applyNumberFormat="1" applyFont="1" applyFill="1" applyAlignment="1">
      <alignment horizontal="center" vertical="center"/>
    </xf>
    <xf numFmtId="176" fontId="4" fillId="3" borderId="1" xfId="54" applyNumberFormat="1" applyFont="1" applyFill="1" applyBorder="1" applyAlignment="1">
      <alignment horizontal="center" vertical="center" wrapText="1"/>
    </xf>
    <xf numFmtId="176" fontId="4" fillId="3" borderId="2" xfId="54" applyNumberFormat="1" applyFont="1" applyFill="1" applyBorder="1" applyAlignment="1">
      <alignment horizontal="center" vertical="center" wrapText="1"/>
    </xf>
    <xf numFmtId="176" fontId="5" fillId="3" borderId="3" xfId="54" applyNumberFormat="1" applyFont="1" applyFill="1" applyBorder="1" applyAlignment="1">
      <alignment horizontal="center" vertical="center" wrapText="1"/>
    </xf>
    <xf numFmtId="176" fontId="5" fillId="3" borderId="4" xfId="54" applyNumberFormat="1" applyFont="1" applyFill="1" applyBorder="1" applyAlignment="1">
      <alignment horizontal="center" vertical="center"/>
    </xf>
    <xf numFmtId="176" fontId="5" fillId="4" borderId="4" xfId="54" applyNumberFormat="1" applyFont="1" applyFill="1" applyBorder="1" applyAlignment="1">
      <alignment horizontal="center" vertical="center"/>
    </xf>
    <xf numFmtId="176" fontId="3" fillId="2" borderId="5" xfId="54" applyNumberFormat="1" applyFont="1" applyFill="1" applyBorder="1" applyAlignment="1">
      <alignment horizontal="center" vertical="center" wrapText="1"/>
    </xf>
    <xf numFmtId="176" fontId="6" fillId="0" borderId="6" xfId="54" applyNumberFormat="1" applyFont="1" applyBorder="1" applyAlignment="1">
      <alignment horizontal="center" vertical="center"/>
    </xf>
    <xf numFmtId="176" fontId="3" fillId="2" borderId="7" xfId="54" applyNumberFormat="1" applyFont="1" applyFill="1" applyBorder="1" applyAlignment="1">
      <alignment horizontal="center" vertical="center" wrapText="1"/>
    </xf>
    <xf numFmtId="176" fontId="6" fillId="2" borderId="6" xfId="54" applyNumberFormat="1" applyFont="1" applyFill="1" applyBorder="1" applyAlignment="1">
      <alignment horizontal="center" vertical="center"/>
    </xf>
    <xf numFmtId="176" fontId="7" fillId="4" borderId="6" xfId="54" applyNumberFormat="1" applyFont="1" applyFill="1" applyBorder="1" applyAlignment="1">
      <alignment horizontal="center" vertical="center" wrapText="1"/>
    </xf>
    <xf numFmtId="176" fontId="7" fillId="4" borderId="6" xfId="54" applyNumberFormat="1" applyFont="1" applyFill="1" applyBorder="1" applyAlignment="1">
      <alignment horizontal="center" vertical="center"/>
    </xf>
    <xf numFmtId="176" fontId="4" fillId="3" borderId="8" xfId="54" applyNumberFormat="1" applyFont="1" applyFill="1" applyBorder="1" applyAlignment="1">
      <alignment horizontal="center" vertical="center" wrapText="1"/>
    </xf>
    <xf numFmtId="176" fontId="5" fillId="4" borderId="9" xfId="54" applyNumberFormat="1" applyFont="1" applyFill="1" applyBorder="1" applyAlignment="1">
      <alignment horizontal="center" vertical="center" wrapText="1"/>
    </xf>
    <xf numFmtId="176" fontId="6" fillId="0" borderId="6" xfId="54" applyNumberFormat="1" applyFont="1" applyBorder="1" applyAlignment="1">
      <alignment horizontal="center" vertical="center" wrapText="1"/>
    </xf>
    <xf numFmtId="176" fontId="6" fillId="2" borderId="6" xfId="54" applyNumberFormat="1" applyFont="1" applyFill="1" applyBorder="1" applyAlignment="1">
      <alignment horizontal="center" vertical="center" wrapText="1"/>
    </xf>
    <xf numFmtId="176" fontId="2" fillId="0" borderId="0" xfId="54" applyFont="1"/>
    <xf numFmtId="176" fontId="6" fillId="0" borderId="0" xfId="54" applyFont="1"/>
    <xf numFmtId="176" fontId="8" fillId="0" borderId="0" xfId="54" applyFont="1"/>
    <xf numFmtId="176" fontId="9" fillId="5" borderId="0" xfId="54" applyFont="1" applyFill="1"/>
    <xf numFmtId="176" fontId="10" fillId="0" borderId="0" xfId="54"/>
    <xf numFmtId="176" fontId="11" fillId="0" borderId="0" xfId="54" applyFont="1"/>
    <xf numFmtId="176" fontId="4" fillId="3" borderId="10" xfId="54" applyFont="1" applyFill="1" applyBorder="1" applyAlignment="1">
      <alignment horizontal="center"/>
    </xf>
    <xf numFmtId="176" fontId="4" fillId="3" borderId="11" xfId="54" applyFont="1" applyFill="1" applyBorder="1" applyAlignment="1">
      <alignment horizontal="center"/>
    </xf>
    <xf numFmtId="176" fontId="9" fillId="3" borderId="12" xfId="54" applyFont="1" applyFill="1" applyBorder="1" applyAlignment="1">
      <alignment horizontal="center" vertical="center" wrapText="1"/>
    </xf>
    <xf numFmtId="176" fontId="9" fillId="3" borderId="13" xfId="54" applyFont="1" applyFill="1" applyBorder="1" applyAlignment="1">
      <alignment horizontal="center" vertical="center" wrapText="1"/>
    </xf>
    <xf numFmtId="176" fontId="9" fillId="3" borderId="14" xfId="54" applyFont="1" applyFill="1" applyBorder="1" applyAlignment="1">
      <alignment horizontal="center" vertical="center" wrapText="1"/>
    </xf>
    <xf numFmtId="40" fontId="9" fillId="3" borderId="14" xfId="54" applyNumberFormat="1" applyFont="1" applyFill="1" applyBorder="1" applyAlignment="1">
      <alignment horizontal="center" vertical="center" wrapText="1"/>
    </xf>
    <xf numFmtId="176" fontId="9" fillId="4" borderId="14" xfId="54" applyFont="1" applyFill="1" applyBorder="1" applyAlignment="1">
      <alignment horizontal="center" vertical="center"/>
    </xf>
    <xf numFmtId="176" fontId="9" fillId="3" borderId="15" xfId="54" applyFont="1" applyFill="1" applyBorder="1" applyAlignment="1">
      <alignment horizontal="center" vertical="center" wrapText="1"/>
    </xf>
    <xf numFmtId="176" fontId="9" fillId="3" borderId="16" xfId="54" applyFont="1" applyFill="1" applyBorder="1" applyAlignment="1">
      <alignment horizontal="center" vertical="center" wrapText="1"/>
    </xf>
    <xf numFmtId="176" fontId="9" fillId="3" borderId="17" xfId="54" applyFont="1" applyFill="1" applyBorder="1" applyAlignment="1">
      <alignment horizontal="center" vertical="center" wrapText="1"/>
    </xf>
    <xf numFmtId="40" fontId="9" fillId="3" borderId="13" xfId="54" applyNumberFormat="1" applyFont="1" applyFill="1" applyBorder="1" applyAlignment="1">
      <alignment horizontal="center" vertical="center" wrapText="1"/>
    </xf>
    <xf numFmtId="177" fontId="9" fillId="4" borderId="13" xfId="57" applyNumberFormat="1" applyFont="1" applyFill="1" applyBorder="1" applyAlignment="1">
      <alignment horizontal="center" vertical="center"/>
    </xf>
    <xf numFmtId="177" fontId="9" fillId="4" borderId="13" xfId="57" applyNumberFormat="1" applyFont="1" applyFill="1" applyBorder="1" applyAlignment="1">
      <alignment vertical="center" wrapText="1"/>
    </xf>
    <xf numFmtId="176" fontId="12" fillId="0" borderId="18" xfId="54" applyFont="1" applyBorder="1" applyAlignment="1">
      <alignment vertical="center" wrapText="1"/>
    </xf>
    <xf numFmtId="176" fontId="13" fillId="0" borderId="6" xfId="54" applyFont="1" applyBorder="1" applyAlignment="1">
      <alignment vertical="center" wrapText="1"/>
    </xf>
    <xf numFmtId="176" fontId="6" fillId="5" borderId="6" xfId="54" applyFont="1" applyFill="1" applyBorder="1" applyAlignment="1">
      <alignment vertical="center" wrapText="1"/>
    </xf>
    <xf numFmtId="9" fontId="14" fillId="5" borderId="6" xfId="13" applyFont="1" applyFill="1" applyBorder="1" applyAlignment="1">
      <alignment vertical="center" wrapText="1"/>
    </xf>
    <xf numFmtId="43" fontId="15" fillId="5" borderId="6" xfId="57" applyNumberFormat="1" applyFont="1" applyFill="1" applyBorder="1" applyAlignment="1">
      <alignment horizontal="center" vertical="center"/>
    </xf>
    <xf numFmtId="43" fontId="14" fillId="2" borderId="6" xfId="57" applyNumberFormat="1" applyFont="1" applyFill="1" applyBorder="1" applyAlignment="1">
      <alignment vertical="center"/>
    </xf>
    <xf numFmtId="43" fontId="14" fillId="5" borderId="6" xfId="57" applyFont="1" applyFill="1" applyBorder="1" applyAlignment="1">
      <alignment vertical="center" wrapText="1"/>
    </xf>
    <xf numFmtId="176" fontId="13" fillId="2" borderId="6" xfId="54" applyFont="1" applyFill="1" applyBorder="1" applyAlignment="1">
      <alignment vertical="center" wrapText="1"/>
    </xf>
    <xf numFmtId="176" fontId="6" fillId="2" borderId="6" xfId="54" applyFont="1" applyFill="1" applyBorder="1" applyAlignment="1">
      <alignment vertical="center" wrapText="1"/>
    </xf>
    <xf numFmtId="9" fontId="14" fillId="2" borderId="6" xfId="13" applyFont="1" applyFill="1" applyBorder="1" applyAlignment="1">
      <alignment vertical="center" wrapText="1"/>
    </xf>
    <xf numFmtId="43" fontId="15" fillId="2" borderId="6" xfId="57" applyNumberFormat="1" applyFont="1" applyFill="1" applyBorder="1" applyAlignment="1">
      <alignment horizontal="center" vertical="center"/>
    </xf>
    <xf numFmtId="43" fontId="14" fillId="2" borderId="6" xfId="57" applyFont="1" applyFill="1" applyBorder="1" applyAlignment="1">
      <alignment vertical="center"/>
    </xf>
    <xf numFmtId="43" fontId="14" fillId="2" borderId="6" xfId="57" applyFont="1" applyFill="1" applyBorder="1" applyAlignment="1">
      <alignment vertical="center" wrapText="1"/>
    </xf>
    <xf numFmtId="43" fontId="14" fillId="2" borderId="6" xfId="57" applyFont="1" applyFill="1" applyBorder="1" applyAlignment="1"/>
    <xf numFmtId="43" fontId="14" fillId="5" borderId="6" xfId="57" applyFont="1" applyFill="1" applyBorder="1" applyAlignment="1">
      <alignment wrapText="1"/>
    </xf>
    <xf numFmtId="43" fontId="14" fillId="2" borderId="6" xfId="57" applyFont="1" applyFill="1" applyBorder="1" applyAlignment="1">
      <alignment wrapText="1"/>
    </xf>
    <xf numFmtId="176" fontId="9" fillId="4" borderId="19" xfId="54" applyFont="1" applyFill="1" applyBorder="1"/>
    <xf numFmtId="176" fontId="7" fillId="4" borderId="20" xfId="54" applyFont="1" applyFill="1" applyBorder="1"/>
    <xf numFmtId="176" fontId="9" fillId="4" borderId="20" xfId="54" applyFont="1" applyFill="1" applyBorder="1"/>
    <xf numFmtId="9" fontId="9" fillId="4" borderId="20" xfId="13" applyFont="1" applyFill="1" applyBorder="1" applyAlignment="1"/>
    <xf numFmtId="178" fontId="9" fillId="4" borderId="20" xfId="54" applyNumberFormat="1" applyFont="1" applyFill="1" applyBorder="1"/>
    <xf numFmtId="43" fontId="9" fillId="4" borderId="20" xfId="54" applyNumberFormat="1" applyFont="1" applyFill="1" applyBorder="1"/>
    <xf numFmtId="176" fontId="4" fillId="3" borderId="21" xfId="54" applyFont="1" applyFill="1" applyBorder="1" applyAlignment="1">
      <alignment horizontal="center"/>
    </xf>
    <xf numFmtId="176" fontId="9" fillId="4" borderId="14" xfId="54" applyFont="1" applyFill="1" applyBorder="1" applyAlignment="1">
      <alignment horizontal="center" vertical="center" wrapText="1"/>
    </xf>
    <xf numFmtId="176" fontId="9" fillId="4" borderId="22" xfId="54" applyFont="1" applyFill="1" applyBorder="1" applyAlignment="1">
      <alignment horizontal="center" vertical="center" wrapText="1"/>
    </xf>
    <xf numFmtId="177" fontId="9" fillId="4" borderId="13" xfId="57" applyNumberFormat="1" applyFont="1" applyFill="1" applyBorder="1" applyAlignment="1">
      <alignment horizontal="center" vertical="center" wrapText="1"/>
    </xf>
    <xf numFmtId="177" fontId="9" fillId="4" borderId="13" xfId="57" applyNumberFormat="1" applyFont="1" applyFill="1" applyBorder="1" applyAlignment="1">
      <alignment horizontal="left" vertical="center" wrapText="1"/>
    </xf>
    <xf numFmtId="177" fontId="9" fillId="4" borderId="23" xfId="57" applyNumberFormat="1" applyFont="1" applyFill="1" applyBorder="1" applyAlignment="1">
      <alignment horizontal="left" vertical="center" wrapText="1"/>
    </xf>
    <xf numFmtId="43" fontId="14" fillId="5" borderId="24" xfId="57" applyFont="1" applyFill="1" applyBorder="1" applyAlignment="1">
      <alignment vertical="center" wrapText="1"/>
    </xf>
    <xf numFmtId="179" fontId="14" fillId="2" borderId="6" xfId="57" applyNumberFormat="1" applyFont="1" applyFill="1" applyBorder="1" applyAlignment="1">
      <alignment vertical="center"/>
    </xf>
    <xf numFmtId="43" fontId="14" fillId="2" borderId="6" xfId="57" applyFont="1" applyFill="1" applyBorder="1" applyAlignment="1">
      <alignment horizontal="left" vertical="center" wrapText="1"/>
    </xf>
    <xf numFmtId="43" fontId="14" fillId="2" borderId="24" xfId="57" applyFont="1" applyFill="1" applyBorder="1" applyAlignment="1">
      <alignment vertical="center" wrapText="1"/>
    </xf>
    <xf numFmtId="43" fontId="14" fillId="5" borderId="24" xfId="57" applyFont="1" applyFill="1" applyBorder="1" applyAlignment="1">
      <alignment wrapText="1"/>
    </xf>
    <xf numFmtId="180" fontId="14" fillId="2" borderId="6" xfId="57" applyNumberFormat="1" applyFont="1" applyFill="1" applyBorder="1" applyAlignment="1"/>
    <xf numFmtId="43" fontId="14" fillId="2" borderId="24" xfId="57" applyFont="1" applyFill="1" applyBorder="1" applyAlignment="1">
      <alignment wrapText="1"/>
    </xf>
    <xf numFmtId="43" fontId="9" fillId="4" borderId="25" xfId="54" applyNumberFormat="1" applyFont="1" applyFill="1" applyBorder="1"/>
    <xf numFmtId="176" fontId="10" fillId="6" borderId="0" xfId="54" applyFill="1"/>
    <xf numFmtId="176" fontId="10" fillId="6" borderId="0" xfId="54" applyNumberFormat="1" applyFill="1"/>
    <xf numFmtId="176" fontId="10" fillId="5" borderId="0" xfId="54" applyFill="1"/>
    <xf numFmtId="176" fontId="10" fillId="5" borderId="0" xfId="54" applyNumberFormat="1" applyFill="1"/>
    <xf numFmtId="176" fontId="10" fillId="5" borderId="0" xfId="54" applyNumberFormat="1" applyFill="1" applyAlignment="1">
      <alignment wrapText="1"/>
    </xf>
    <xf numFmtId="176" fontId="16" fillId="3" borderId="26" xfId="54" applyFont="1" applyFill="1" applyBorder="1" applyAlignment="1">
      <alignment horizontal="center" vertical="center" wrapText="1"/>
    </xf>
    <xf numFmtId="176" fontId="16" fillId="3" borderId="27" xfId="54" applyFont="1" applyFill="1" applyBorder="1" applyAlignment="1">
      <alignment horizontal="center" vertical="center" wrapText="1"/>
    </xf>
    <xf numFmtId="176" fontId="7" fillId="3" borderId="3" xfId="54" applyFont="1" applyFill="1" applyBorder="1" applyAlignment="1">
      <alignment horizontal="left" vertical="center" wrapText="1"/>
    </xf>
    <xf numFmtId="176" fontId="7" fillId="3" borderId="4" xfId="54" applyFont="1" applyFill="1" applyBorder="1" applyAlignment="1">
      <alignment horizontal="center" vertical="center" wrapText="1"/>
    </xf>
    <xf numFmtId="176" fontId="7" fillId="3" borderId="4" xfId="54" applyNumberFormat="1" applyFont="1" applyFill="1" applyBorder="1" applyAlignment="1">
      <alignment horizontal="center" vertical="center" wrapText="1"/>
    </xf>
    <xf numFmtId="176" fontId="6" fillId="5" borderId="6" xfId="54" applyFont="1" applyFill="1" applyBorder="1" applyAlignment="1">
      <alignment horizontal="center" vertical="center" wrapText="1"/>
    </xf>
    <xf numFmtId="176" fontId="14" fillId="5" borderId="6" xfId="54" applyNumberFormat="1" applyFont="1" applyFill="1" applyBorder="1" applyAlignment="1">
      <alignment horizontal="center" vertical="center" wrapText="1"/>
    </xf>
    <xf numFmtId="176" fontId="6" fillId="5" borderId="6" xfId="54" applyNumberFormat="1" applyFont="1" applyFill="1" applyBorder="1" applyAlignment="1">
      <alignment horizontal="center" vertical="center" wrapText="1"/>
    </xf>
    <xf numFmtId="176" fontId="6" fillId="5" borderId="6" xfId="8" applyNumberFormat="1" applyFont="1" applyFill="1" applyBorder="1" applyAlignment="1">
      <alignment horizontal="center" vertical="center" wrapText="1"/>
    </xf>
    <xf numFmtId="176" fontId="6" fillId="2" borderId="6" xfId="54" applyFont="1" applyFill="1" applyBorder="1" applyAlignment="1">
      <alignment horizontal="center" vertical="center" wrapText="1"/>
    </xf>
    <xf numFmtId="176" fontId="6" fillId="2" borderId="6" xfId="54" applyFont="1" applyFill="1" applyBorder="1" applyAlignment="1">
      <alignment horizontal="left" vertical="center" wrapText="1"/>
    </xf>
    <xf numFmtId="176" fontId="14" fillId="2" borderId="6" xfId="54" applyNumberFormat="1" applyFont="1" applyFill="1" applyBorder="1" applyAlignment="1">
      <alignment horizontal="left" vertical="center" wrapText="1"/>
    </xf>
    <xf numFmtId="176" fontId="6" fillId="2" borderId="6" xfId="8" applyNumberFormat="1" applyFont="1" applyFill="1" applyBorder="1" applyAlignment="1">
      <alignment horizontal="center" vertical="center" wrapText="1"/>
    </xf>
    <xf numFmtId="176" fontId="6" fillId="5" borderId="6" xfId="54" applyFont="1" applyFill="1" applyBorder="1" applyAlignment="1">
      <alignment horizontal="left" vertical="center" wrapText="1"/>
    </xf>
    <xf numFmtId="176" fontId="14" fillId="5" borderId="6" xfId="54" applyNumberFormat="1" applyFont="1" applyFill="1" applyBorder="1" applyAlignment="1">
      <alignment horizontal="left" vertical="center" wrapText="1"/>
    </xf>
    <xf numFmtId="176" fontId="7" fillId="4" borderId="6" xfId="54" applyNumberFormat="1" applyFont="1" applyFill="1" applyBorder="1" applyAlignment="1">
      <alignment horizontal="left" vertical="center" wrapText="1"/>
    </xf>
    <xf numFmtId="176" fontId="7" fillId="4" borderId="6" xfId="8" applyNumberFormat="1" applyFont="1" applyFill="1" applyBorder="1" applyAlignment="1">
      <alignment horizontal="center" vertical="center" wrapText="1"/>
    </xf>
    <xf numFmtId="176" fontId="7" fillId="5" borderId="0" xfId="54" applyFont="1" applyFill="1" applyBorder="1" applyAlignment="1">
      <alignment horizontal="left" vertical="center" wrapText="1"/>
    </xf>
    <xf numFmtId="176" fontId="7" fillId="5" borderId="0" xfId="54" applyNumberFormat="1" applyFont="1" applyFill="1" applyBorder="1" applyAlignment="1">
      <alignment horizontal="center" vertical="center" wrapText="1"/>
    </xf>
    <xf numFmtId="176" fontId="6" fillId="5" borderId="0" xfId="54" applyFont="1" applyFill="1" applyAlignment="1">
      <alignment horizontal="right"/>
    </xf>
    <xf numFmtId="176" fontId="6" fillId="5" borderId="0" xfId="54" applyFont="1" applyFill="1"/>
    <xf numFmtId="176" fontId="7" fillId="3" borderId="9" xfId="54" applyNumberFormat="1" applyFont="1" applyFill="1" applyBorder="1" applyAlignment="1">
      <alignment horizontal="center" vertical="center" wrapText="1"/>
    </xf>
    <xf numFmtId="176" fontId="7" fillId="4" borderId="28" xfId="54" applyNumberFormat="1" applyFont="1" applyFill="1" applyBorder="1" applyAlignment="1">
      <alignment horizontal="center" vertical="center" wrapText="1"/>
    </xf>
    <xf numFmtId="176" fontId="6" fillId="5" borderId="6" xfId="54" applyNumberFormat="1" applyFont="1" applyFill="1" applyBorder="1" applyAlignment="1">
      <alignment vertical="center" wrapText="1"/>
    </xf>
    <xf numFmtId="176" fontId="6" fillId="2" borderId="6" xfId="54" applyNumberFormat="1" applyFont="1" applyFill="1" applyBorder="1" applyAlignment="1">
      <alignment vertical="center" wrapText="1"/>
    </xf>
    <xf numFmtId="176" fontId="7" fillId="4" borderId="6" xfId="54" applyNumberFormat="1" applyFont="1" applyFill="1" applyBorder="1" applyAlignment="1">
      <alignment vertical="center" wrapText="1"/>
    </xf>
    <xf numFmtId="176" fontId="7" fillId="5" borderId="0" xfId="54" applyNumberFormat="1" applyFont="1" applyFill="1" applyBorder="1" applyAlignment="1">
      <alignment vertical="center" wrapText="1"/>
    </xf>
    <xf numFmtId="176" fontId="6" fillId="0" borderId="0" xfId="54" applyFont="1" applyAlignment="1">
      <alignment vertical="center"/>
    </xf>
    <xf numFmtId="176" fontId="14" fillId="0" borderId="0" xfId="54" applyNumberFormat="1" applyFont="1"/>
    <xf numFmtId="176" fontId="6" fillId="0" borderId="0" xfId="54" applyNumberFormat="1" applyFont="1"/>
    <xf numFmtId="176" fontId="8" fillId="0" borderId="0" xfId="54" applyNumberFormat="1" applyFont="1"/>
    <xf numFmtId="176" fontId="7" fillId="3" borderId="6" xfId="54" applyNumberFormat="1" applyFont="1" applyFill="1" applyBorder="1" applyAlignment="1">
      <alignment horizontal="center" vertical="center" wrapText="1"/>
    </xf>
    <xf numFmtId="176" fontId="7" fillId="3" borderId="6" xfId="54" applyFont="1" applyFill="1" applyBorder="1" applyAlignment="1">
      <alignment horizontal="center" vertical="center" wrapText="1"/>
    </xf>
    <xf numFmtId="176" fontId="7" fillId="4" borderId="6" xfId="54" applyFont="1" applyFill="1" applyBorder="1" applyAlignment="1">
      <alignment horizontal="center" vertical="center" wrapText="1"/>
    </xf>
    <xf numFmtId="2" fontId="13" fillId="7" borderId="6" xfId="54" applyNumberFormat="1" applyFont="1" applyFill="1" applyBorder="1" applyAlignment="1">
      <alignment horizontal="center" vertical="center"/>
    </xf>
    <xf numFmtId="177" fontId="6" fillId="2" borderId="6" xfId="8" applyNumberFormat="1" applyFont="1" applyFill="1" applyBorder="1" applyAlignment="1">
      <alignment horizontal="center" vertical="center"/>
    </xf>
    <xf numFmtId="9" fontId="6" fillId="2" borderId="6" xfId="11" applyFont="1" applyFill="1" applyBorder="1" applyAlignment="1">
      <alignment horizontal="center" vertical="center"/>
    </xf>
    <xf numFmtId="2" fontId="6" fillId="2" borderId="6" xfId="54" applyNumberFormat="1" applyFont="1" applyFill="1" applyBorder="1" applyAlignment="1">
      <alignment horizontal="center" vertical="center"/>
    </xf>
    <xf numFmtId="43" fontId="6" fillId="0" borderId="0" xfId="54" applyNumberFormat="1" applyFont="1"/>
    <xf numFmtId="181" fontId="6" fillId="0" borderId="0" xfId="13" applyNumberFormat="1" applyFont="1" applyAlignment="1"/>
    <xf numFmtId="176" fontId="7" fillId="8" borderId="0" xfId="54" applyNumberFormat="1" applyFont="1" applyFill="1" applyAlignment="1">
      <alignment horizontal="center"/>
    </xf>
    <xf numFmtId="176" fontId="9" fillId="3" borderId="6" xfId="54" applyNumberFormat="1" applyFont="1" applyFill="1" applyBorder="1" applyAlignment="1">
      <alignment horizontal="center" vertical="center" wrapText="1"/>
    </xf>
    <xf numFmtId="182" fontId="14" fillId="5" borderId="6" xfId="54" applyNumberFormat="1" applyFont="1" applyFill="1" applyBorder="1" applyAlignment="1">
      <alignment horizontal="center" vertical="center" wrapText="1"/>
    </xf>
    <xf numFmtId="177" fontId="14" fillId="2" borderId="6" xfId="57" applyNumberFormat="1" applyFont="1" applyFill="1" applyBorder="1" applyAlignment="1">
      <alignment horizontal="right" vertical="center" wrapText="1"/>
    </xf>
    <xf numFmtId="182" fontId="6" fillId="5" borderId="6" xfId="54" applyNumberFormat="1" applyFont="1" applyFill="1" applyBorder="1" applyAlignment="1">
      <alignment vertical="center" wrapText="1"/>
    </xf>
    <xf numFmtId="176" fontId="7" fillId="3" borderId="6" xfId="54" applyNumberFormat="1" applyFont="1" applyFill="1" applyBorder="1"/>
    <xf numFmtId="183" fontId="7" fillId="3" borderId="6" xfId="54" applyNumberFormat="1" applyFont="1" applyFill="1" applyBorder="1" applyAlignment="1"/>
    <xf numFmtId="183" fontId="7" fillId="3" borderId="6" xfId="54" applyNumberFormat="1" applyFont="1" applyFill="1" applyBorder="1"/>
    <xf numFmtId="177" fontId="7" fillId="3" borderId="6" xfId="57" applyNumberFormat="1" applyFont="1" applyFill="1" applyBorder="1" applyAlignment="1"/>
    <xf numFmtId="10" fontId="8" fillId="0" borderId="0" xfId="13" applyNumberFormat="1" applyFont="1" applyAlignment="1">
      <alignment horizontal="center"/>
    </xf>
    <xf numFmtId="177" fontId="14" fillId="5" borderId="6" xfId="8" applyNumberFormat="1" applyFont="1" applyFill="1" applyBorder="1" applyAlignment="1">
      <alignment horizontal="center" vertical="center" wrapText="1"/>
    </xf>
    <xf numFmtId="176" fontId="6" fillId="5" borderId="6" xfId="54" applyNumberFormat="1" applyFont="1" applyFill="1" applyBorder="1" applyAlignment="1">
      <alignment horizontal="left" vertical="center" wrapText="1"/>
    </xf>
    <xf numFmtId="176" fontId="10" fillId="0" borderId="0" xfId="54" applyAlignment="1">
      <alignment wrapText="1"/>
    </xf>
    <xf numFmtId="176" fontId="10" fillId="0" borderId="0" xfId="54" applyNumberFormat="1"/>
    <xf numFmtId="176" fontId="7" fillId="3" borderId="29" xfId="54" applyFont="1" applyFill="1" applyBorder="1" applyAlignment="1">
      <alignment horizontal="center" vertical="center" wrapText="1"/>
    </xf>
    <xf numFmtId="176" fontId="7" fillId="3" borderId="30" xfId="54" applyFont="1" applyFill="1" applyBorder="1" applyAlignment="1">
      <alignment vertical="center" wrapText="1"/>
    </xf>
    <xf numFmtId="176" fontId="7" fillId="3" borderId="30" xfId="54" applyFont="1" applyFill="1" applyBorder="1" applyAlignment="1">
      <alignment horizontal="center" vertical="center" wrapText="1"/>
    </xf>
    <xf numFmtId="176" fontId="13" fillId="7" borderId="19" xfId="54" applyNumberFormat="1" applyFont="1" applyFill="1" applyBorder="1" applyAlignment="1">
      <alignment horizontal="center" vertical="center" wrapText="1"/>
    </xf>
    <xf numFmtId="177" fontId="13" fillId="2" borderId="20" xfId="8" applyNumberFormat="1" applyFont="1" applyFill="1" applyBorder="1" applyAlignment="1">
      <alignment horizontal="center" vertical="center"/>
    </xf>
    <xf numFmtId="176" fontId="9" fillId="8" borderId="0" xfId="54" applyFont="1" applyFill="1" applyAlignment="1">
      <alignment horizontal="center" vertical="center"/>
    </xf>
    <xf numFmtId="176" fontId="7" fillId="3" borderId="6" xfId="54" applyFont="1" applyFill="1" applyBorder="1" applyAlignment="1">
      <alignment horizontal="center" wrapText="1"/>
    </xf>
    <xf numFmtId="176" fontId="7" fillId="3" borderId="6" xfId="54" applyFont="1" applyFill="1" applyBorder="1" applyAlignment="1">
      <alignment horizontal="left"/>
    </xf>
    <xf numFmtId="176" fontId="7" fillId="3" borderId="6" xfId="54" applyFont="1" applyFill="1" applyBorder="1" applyAlignment="1">
      <alignment horizontal="center"/>
    </xf>
    <xf numFmtId="184" fontId="7" fillId="3" borderId="6" xfId="54" applyNumberFormat="1" applyFont="1" applyFill="1" applyBorder="1" applyAlignment="1">
      <alignment horizontal="center"/>
    </xf>
    <xf numFmtId="177" fontId="7" fillId="3" borderId="6" xfId="57" applyNumberFormat="1" applyFont="1" applyFill="1" applyBorder="1" applyAlignment="1">
      <alignment horizontal="center"/>
    </xf>
    <xf numFmtId="176" fontId="7" fillId="3" borderId="6" xfId="54" applyNumberFormat="1" applyFont="1" applyFill="1" applyBorder="1" applyAlignment="1">
      <alignment horizontal="left" vertical="center" wrapText="1"/>
    </xf>
    <xf numFmtId="176" fontId="17" fillId="2" borderId="6" xfId="54" applyFont="1" applyFill="1" applyBorder="1" applyAlignment="1">
      <alignment horizontal="center" wrapText="1"/>
    </xf>
    <xf numFmtId="176" fontId="17" fillId="2" borderId="6" xfId="54" applyFont="1" applyFill="1" applyBorder="1" applyAlignment="1">
      <alignment horizontal="left"/>
    </xf>
    <xf numFmtId="176" fontId="17" fillId="2" borderId="6" xfId="54" applyFont="1" applyFill="1" applyBorder="1" applyAlignment="1">
      <alignment horizontal="center"/>
    </xf>
    <xf numFmtId="14" fontId="17" fillId="2" borderId="6" xfId="54" applyNumberFormat="1" applyFont="1" applyFill="1" applyBorder="1" applyAlignment="1">
      <alignment horizontal="center"/>
    </xf>
    <xf numFmtId="183" fontId="17" fillId="2" borderId="6" xfId="54" applyNumberFormat="1" applyFont="1" applyFill="1" applyBorder="1" applyAlignment="1">
      <alignment horizontal="center"/>
    </xf>
    <xf numFmtId="176" fontId="17" fillId="2" borderId="6" xfId="54" applyNumberFormat="1" applyFont="1" applyFill="1" applyBorder="1" applyAlignment="1">
      <alignment horizontal="left" vertical="center" wrapText="1"/>
    </xf>
    <xf numFmtId="176" fontId="17" fillId="5" borderId="6" xfId="54" applyFont="1" applyFill="1" applyBorder="1" applyAlignment="1">
      <alignment horizontal="center" wrapText="1"/>
    </xf>
    <xf numFmtId="176" fontId="17" fillId="5" borderId="6" xfId="54" applyFont="1" applyFill="1" applyBorder="1" applyAlignment="1">
      <alignment horizontal="left"/>
    </xf>
    <xf numFmtId="176" fontId="17" fillId="5" borderId="6" xfId="54" applyFont="1" applyFill="1" applyBorder="1" applyAlignment="1">
      <alignment horizontal="center"/>
    </xf>
    <xf numFmtId="14" fontId="17" fillId="5" borderId="6" xfId="54" applyNumberFormat="1" applyFont="1" applyFill="1" applyBorder="1" applyAlignment="1">
      <alignment horizontal="center"/>
    </xf>
    <xf numFmtId="183" fontId="17" fillId="5" borderId="6" xfId="54" applyNumberFormat="1" applyFont="1" applyFill="1" applyBorder="1" applyAlignment="1">
      <alignment horizontal="center"/>
    </xf>
    <xf numFmtId="176" fontId="17" fillId="5" borderId="6" xfId="54" applyNumberFormat="1" applyFont="1" applyFill="1" applyBorder="1" applyAlignment="1">
      <alignment horizontal="left" vertical="center" wrapText="1"/>
    </xf>
    <xf numFmtId="10" fontId="13" fillId="2" borderId="20" xfId="13" applyNumberFormat="1" applyFont="1" applyFill="1" applyBorder="1" applyAlignment="1">
      <alignment vertical="center"/>
    </xf>
    <xf numFmtId="176" fontId="2" fillId="0" borderId="0" xfId="54" applyFont="1" applyAlignment="1">
      <alignment vertical="center"/>
    </xf>
    <xf numFmtId="176" fontId="13" fillId="0" borderId="0" xfId="57" applyNumberFormat="1" applyFont="1" applyAlignment="1"/>
    <xf numFmtId="176" fontId="13" fillId="0" borderId="0" xfId="13" applyNumberFormat="1" applyFont="1" applyAlignment="1"/>
    <xf numFmtId="176" fontId="2" fillId="0" borderId="0" xfId="13" applyNumberFormat="1" applyFont="1" applyAlignment="1"/>
    <xf numFmtId="176" fontId="12" fillId="9" borderId="0" xfId="54" applyFont="1" applyFill="1"/>
    <xf numFmtId="9" fontId="12" fillId="10" borderId="0" xfId="11" applyFont="1" applyFill="1" applyAlignment="1"/>
    <xf numFmtId="176" fontId="9" fillId="3" borderId="31" xfId="54" applyFont="1" applyFill="1" applyBorder="1" applyAlignment="1">
      <alignment horizontal="center" vertical="center" wrapText="1"/>
    </xf>
    <xf numFmtId="185" fontId="9" fillId="3" borderId="32" xfId="54" applyNumberFormat="1" applyFont="1" applyFill="1" applyBorder="1" applyAlignment="1">
      <alignment horizontal="center" vertical="center" wrapText="1"/>
    </xf>
    <xf numFmtId="176" fontId="9" fillId="4" borderId="32" xfId="54" applyNumberFormat="1" applyFont="1" applyFill="1" applyBorder="1" applyAlignment="1">
      <alignment horizontal="center" vertical="center"/>
    </xf>
    <xf numFmtId="176" fontId="9" fillId="4" borderId="32" xfId="54" applyNumberFormat="1" applyFont="1" applyFill="1" applyBorder="1" applyAlignment="1">
      <alignment horizontal="center" vertical="center" wrapText="1"/>
    </xf>
    <xf numFmtId="185" fontId="9" fillId="3" borderId="13" xfId="54" applyNumberFormat="1" applyFont="1" applyFill="1" applyBorder="1" applyAlignment="1">
      <alignment horizontal="center" vertical="center" wrapText="1"/>
    </xf>
    <xf numFmtId="176" fontId="9" fillId="4" borderId="13" xfId="57" applyNumberFormat="1" applyFont="1" applyFill="1" applyBorder="1" applyAlignment="1">
      <alignment horizontal="center" vertical="center"/>
    </xf>
    <xf numFmtId="176" fontId="9" fillId="4" borderId="13" xfId="57" applyNumberFormat="1" applyFont="1" applyFill="1" applyBorder="1" applyAlignment="1">
      <alignment horizontal="center" vertical="center" wrapText="1"/>
    </xf>
    <xf numFmtId="176" fontId="12" fillId="2" borderId="33" xfId="54" applyFont="1" applyFill="1" applyBorder="1" applyAlignment="1">
      <alignment wrapText="1"/>
    </xf>
    <xf numFmtId="43" fontId="18" fillId="2" borderId="34" xfId="57" applyFont="1" applyFill="1" applyBorder="1" applyAlignment="1">
      <alignment horizontal="center" vertical="center"/>
    </xf>
    <xf numFmtId="43" fontId="18" fillId="2" borderId="34" xfId="57" applyFont="1" applyFill="1" applyBorder="1" applyAlignment="1">
      <alignment vertical="center"/>
    </xf>
    <xf numFmtId="10" fontId="18" fillId="2" borderId="34" xfId="11" applyNumberFormat="1" applyFont="1" applyFill="1" applyBorder="1" applyAlignment="1">
      <alignment vertical="center"/>
    </xf>
    <xf numFmtId="176" fontId="19" fillId="5" borderId="34" xfId="57" applyNumberFormat="1" applyFont="1" applyFill="1" applyBorder="1" applyAlignment="1">
      <alignment vertical="center"/>
    </xf>
    <xf numFmtId="176" fontId="12" fillId="0" borderId="33" xfId="54" applyFont="1" applyBorder="1" applyAlignment="1">
      <alignment wrapText="1"/>
    </xf>
    <xf numFmtId="2" fontId="18" fillId="5" borderId="34" xfId="57" applyNumberFormat="1" applyFont="1" applyFill="1" applyBorder="1" applyAlignment="1">
      <alignment horizontal="right" vertical="center"/>
    </xf>
    <xf numFmtId="43" fontId="18" fillId="5" borderId="34" xfId="57" applyFont="1" applyFill="1" applyBorder="1" applyAlignment="1">
      <alignment horizontal="center" vertical="center"/>
    </xf>
    <xf numFmtId="10" fontId="9" fillId="0" borderId="35" xfId="13" applyNumberFormat="1" applyFont="1" applyBorder="1" applyAlignment="1">
      <alignment vertical="center"/>
    </xf>
    <xf numFmtId="176" fontId="2" fillId="0" borderId="0" xfId="54" applyFont="1" applyAlignment="1">
      <alignment wrapText="1"/>
    </xf>
    <xf numFmtId="176" fontId="9" fillId="3" borderId="29" xfId="54" applyFont="1" applyFill="1" applyBorder="1" applyAlignment="1">
      <alignment horizontal="center" wrapText="1"/>
    </xf>
    <xf numFmtId="176" fontId="9" fillId="3" borderId="30" xfId="54" applyFont="1" applyFill="1" applyBorder="1" applyAlignment="1">
      <alignment horizontal="center"/>
    </xf>
    <xf numFmtId="176" fontId="9" fillId="3" borderId="36" xfId="54" applyNumberFormat="1" applyFont="1" applyFill="1" applyBorder="1" applyAlignment="1">
      <alignment horizontal="center"/>
    </xf>
    <xf numFmtId="176" fontId="9" fillId="4" borderId="18" xfId="54" applyFont="1" applyFill="1" applyBorder="1" applyAlignment="1">
      <alignment horizontal="center" vertical="center" wrapText="1"/>
    </xf>
    <xf numFmtId="177" fontId="9" fillId="4" borderId="6" xfId="57" applyNumberFormat="1" applyFont="1" applyFill="1" applyBorder="1" applyAlignment="1">
      <alignment horizontal="center" vertical="center"/>
    </xf>
    <xf numFmtId="176" fontId="9" fillId="4" borderId="24" xfId="54" applyNumberFormat="1" applyFont="1" applyFill="1" applyBorder="1" applyAlignment="1">
      <alignment horizontal="center" vertical="center"/>
    </xf>
    <xf numFmtId="176" fontId="2" fillId="5" borderId="18" xfId="54" applyFont="1" applyFill="1" applyBorder="1" applyAlignment="1">
      <alignment wrapText="1"/>
    </xf>
    <xf numFmtId="177" fontId="2" fillId="5" borderId="37" xfId="57" applyNumberFormat="1" applyFont="1" applyFill="1" applyBorder="1" applyAlignment="1">
      <alignment horizontal="center"/>
    </xf>
    <xf numFmtId="177" fontId="2" fillId="5" borderId="38" xfId="57" applyNumberFormat="1" applyFont="1" applyFill="1" applyBorder="1" applyAlignment="1">
      <alignment horizontal="center"/>
    </xf>
    <xf numFmtId="177" fontId="2" fillId="5" borderId="39" xfId="57" applyNumberFormat="1" applyFont="1" applyFill="1" applyBorder="1" applyAlignment="1">
      <alignment horizontal="center"/>
    </xf>
    <xf numFmtId="176" fontId="9" fillId="10" borderId="24" xfId="54" applyNumberFormat="1" applyFont="1" applyFill="1" applyBorder="1" applyAlignment="1">
      <alignment horizontal="center"/>
    </xf>
    <xf numFmtId="176" fontId="2" fillId="2" borderId="18" xfId="54" applyFont="1" applyFill="1" applyBorder="1" applyAlignment="1">
      <alignment wrapText="1"/>
    </xf>
    <xf numFmtId="177" fontId="2" fillId="2" borderId="37" xfId="57" applyNumberFormat="1" applyFont="1" applyFill="1" applyBorder="1" applyAlignment="1">
      <alignment horizontal="center"/>
    </xf>
    <xf numFmtId="177" fontId="2" fillId="2" borderId="38" xfId="57" applyNumberFormat="1" applyFont="1" applyFill="1" applyBorder="1" applyAlignment="1">
      <alignment horizontal="center"/>
    </xf>
    <xf numFmtId="177" fontId="2" fillId="2" borderId="39" xfId="57" applyNumberFormat="1" applyFont="1" applyFill="1" applyBorder="1" applyAlignment="1">
      <alignment horizontal="center"/>
    </xf>
    <xf numFmtId="176" fontId="20" fillId="10" borderId="24" xfId="54" applyNumberFormat="1" applyFont="1" applyFill="1" applyBorder="1" applyAlignment="1">
      <alignment horizontal="center"/>
    </xf>
    <xf numFmtId="176" fontId="9" fillId="4" borderId="19" xfId="54" applyFont="1" applyFill="1" applyBorder="1" applyAlignment="1">
      <alignment horizontal="center" vertical="center" wrapText="1"/>
    </xf>
    <xf numFmtId="43" fontId="9" fillId="4" borderId="20" xfId="57" applyNumberFormat="1" applyFont="1" applyFill="1" applyBorder="1" applyAlignment="1">
      <alignment horizontal="center" vertical="center"/>
    </xf>
    <xf numFmtId="176" fontId="9" fillId="4" borderId="25" xfId="54" applyNumberFormat="1" applyFont="1" applyFill="1" applyBorder="1" applyAlignment="1">
      <alignment horizontal="center" vertical="center"/>
    </xf>
    <xf numFmtId="176" fontId="2" fillId="0" borderId="0" xfId="54" applyFont="1" applyAlignment="1">
      <alignment horizontal="left" vertical="center"/>
    </xf>
    <xf numFmtId="181" fontId="2" fillId="0" borderId="0" xfId="13" applyNumberFormat="1" applyFont="1" applyAlignment="1">
      <alignment vertical="center"/>
    </xf>
    <xf numFmtId="176" fontId="9" fillId="8" borderId="0" xfId="54" applyNumberFormat="1" applyFont="1" applyFill="1" applyAlignment="1">
      <alignment horizontal="center" vertical="center"/>
    </xf>
    <xf numFmtId="176" fontId="9" fillId="3" borderId="6" xfId="54" applyFont="1" applyFill="1" applyBorder="1" applyAlignment="1">
      <alignment horizontal="center" vertical="center"/>
    </xf>
    <xf numFmtId="57" fontId="9" fillId="3" borderId="6" xfId="54" applyNumberFormat="1" applyFont="1" applyFill="1" applyBorder="1" applyAlignment="1">
      <alignment horizontal="center" vertical="center"/>
    </xf>
    <xf numFmtId="176" fontId="9" fillId="3" borderId="6" xfId="54" applyNumberFormat="1" applyFont="1" applyFill="1" applyBorder="1" applyAlignment="1">
      <alignment horizontal="center" vertical="center"/>
    </xf>
    <xf numFmtId="176" fontId="14" fillId="5" borderId="6" xfId="26" applyNumberFormat="1" applyFont="1" applyFill="1" applyBorder="1" applyAlignment="1">
      <alignment horizontal="left" wrapText="1"/>
    </xf>
    <xf numFmtId="176" fontId="14" fillId="5" borderId="6" xfId="57" applyNumberFormat="1" applyFont="1" applyFill="1" applyBorder="1" applyAlignment="1">
      <alignment horizontal="left" wrapText="1"/>
    </xf>
    <xf numFmtId="176" fontId="6" fillId="5" borderId="6" xfId="57" applyNumberFormat="1" applyFont="1" applyFill="1" applyBorder="1" applyAlignment="1"/>
    <xf numFmtId="176" fontId="14" fillId="2" borderId="6" xfId="26" applyNumberFormat="1" applyFont="1" applyFill="1" applyBorder="1" applyAlignment="1">
      <alignment horizontal="left" wrapText="1"/>
    </xf>
    <xf numFmtId="176" fontId="14" fillId="2" borderId="6" xfId="57" applyNumberFormat="1" applyFont="1" applyFill="1" applyBorder="1" applyAlignment="1">
      <alignment horizontal="left" wrapText="1"/>
    </xf>
    <xf numFmtId="176" fontId="6" fillId="2" borderId="6" xfId="57" applyNumberFormat="1" applyFont="1" applyFill="1" applyBorder="1" applyAlignment="1"/>
    <xf numFmtId="176" fontId="7" fillId="4" borderId="6" xfId="57" applyNumberFormat="1" applyFont="1" applyFill="1" applyBorder="1" applyAlignment="1">
      <alignment horizontal="center" vertical="center"/>
    </xf>
    <xf numFmtId="176" fontId="13" fillId="0" borderId="6" xfId="57" applyNumberFormat="1" applyFont="1" applyBorder="1" applyAlignment="1"/>
    <xf numFmtId="176" fontId="13" fillId="0" borderId="6" xfId="13" applyNumberFormat="1" applyFont="1" applyBorder="1" applyAlignment="1"/>
    <xf numFmtId="176" fontId="19" fillId="0" borderId="0" xfId="54" applyNumberFormat="1" applyFont="1"/>
    <xf numFmtId="176" fontId="19" fillId="0" borderId="0" xfId="13" applyNumberFormat="1" applyFont="1" applyAlignment="1"/>
    <xf numFmtId="1" fontId="2" fillId="0" borderId="0" xfId="54" applyNumberFormat="1" applyFont="1"/>
    <xf numFmtId="176" fontId="14" fillId="5" borderId="6" xfId="57" applyNumberFormat="1" applyFont="1" applyFill="1" applyBorder="1" applyAlignment="1"/>
    <xf numFmtId="176" fontId="14" fillId="2" borderId="6" xfId="57" applyNumberFormat="1" applyFont="1" applyFill="1" applyBorder="1" applyAlignment="1"/>
    <xf numFmtId="176" fontId="13" fillId="0" borderId="0" xfId="54" applyNumberFormat="1" applyFont="1"/>
    <xf numFmtId="176" fontId="1" fillId="0" borderId="0" xfId="54" applyNumberFormat="1" applyFont="1" applyAlignment="1">
      <alignment horizontal="center"/>
    </xf>
    <xf numFmtId="176" fontId="6" fillId="0" borderId="0" xfId="54" applyNumberFormat="1" applyFont="1" applyAlignment="1">
      <alignment vertical="center"/>
    </xf>
    <xf numFmtId="177" fontId="2" fillId="0" borderId="0" xfId="57" applyNumberFormat="1" applyFont="1" applyAlignment="1"/>
    <xf numFmtId="177" fontId="2" fillId="0" borderId="0" xfId="57" applyNumberFormat="1" applyFont="1" applyAlignment="1">
      <alignment wrapText="1"/>
    </xf>
    <xf numFmtId="176" fontId="2" fillId="0" borderId="0" xfId="54" applyNumberFormat="1" applyFont="1" applyAlignment="1">
      <alignment horizontal="center"/>
    </xf>
    <xf numFmtId="176" fontId="2" fillId="0" borderId="0" xfId="54" applyNumberFormat="1" applyFont="1" applyAlignment="1">
      <alignment horizontal="center" wrapText="1"/>
    </xf>
    <xf numFmtId="176" fontId="12" fillId="9" borderId="0" xfId="54" applyFont="1" applyFill="1" applyAlignment="1">
      <alignment wrapText="1"/>
    </xf>
    <xf numFmtId="10" fontId="12" fillId="10" borderId="0" xfId="13" applyNumberFormat="1" applyFont="1" applyFill="1" applyAlignment="1">
      <alignment vertical="center"/>
    </xf>
    <xf numFmtId="176" fontId="5" fillId="3" borderId="6" xfId="54" applyNumberFormat="1" applyFont="1" applyFill="1" applyBorder="1" applyAlignment="1">
      <alignment horizontal="center"/>
    </xf>
    <xf numFmtId="177" fontId="5" fillId="4" borderId="6" xfId="57" applyNumberFormat="1" applyFont="1" applyFill="1" applyBorder="1" applyAlignment="1">
      <alignment horizontal="center"/>
    </xf>
    <xf numFmtId="176" fontId="13" fillId="0" borderId="6" xfId="54" applyNumberFormat="1" applyFont="1" applyBorder="1" applyAlignment="1">
      <alignment vertical="center"/>
    </xf>
    <xf numFmtId="177" fontId="6" fillId="0" borderId="6" xfId="54" applyNumberFormat="1" applyFont="1" applyBorder="1" applyAlignment="1">
      <alignment vertical="center"/>
    </xf>
    <xf numFmtId="181" fontId="6" fillId="0" borderId="5" xfId="11" applyNumberFormat="1" applyFont="1" applyBorder="1" applyAlignment="1">
      <alignment vertical="center"/>
    </xf>
    <xf numFmtId="177" fontId="6" fillId="0" borderId="6" xfId="57" applyNumberFormat="1" applyFont="1" applyBorder="1" applyAlignment="1">
      <alignment vertical="center"/>
    </xf>
    <xf numFmtId="176" fontId="13" fillId="2" borderId="6" xfId="54" applyNumberFormat="1" applyFont="1" applyFill="1" applyBorder="1" applyAlignment="1">
      <alignment vertical="center"/>
    </xf>
    <xf numFmtId="177" fontId="6" fillId="2" borderId="6" xfId="54" applyNumberFormat="1" applyFont="1" applyFill="1" applyBorder="1" applyAlignment="1">
      <alignment vertical="center"/>
    </xf>
    <xf numFmtId="181" fontId="6" fillId="2" borderId="6" xfId="11" applyNumberFormat="1" applyFont="1" applyFill="1" applyBorder="1" applyAlignment="1">
      <alignment vertical="center"/>
    </xf>
    <xf numFmtId="177" fontId="6" fillId="2" borderId="6" xfId="57" applyNumberFormat="1" applyFont="1" applyFill="1" applyBorder="1" applyAlignment="1">
      <alignment vertical="center"/>
    </xf>
    <xf numFmtId="181" fontId="6" fillId="0" borderId="40" xfId="11" applyNumberFormat="1" applyFont="1" applyBorder="1" applyAlignment="1">
      <alignment vertical="center"/>
    </xf>
    <xf numFmtId="177" fontId="6" fillId="2" borderId="40" xfId="54" applyNumberFormat="1" applyFont="1" applyFill="1" applyBorder="1" applyAlignment="1">
      <alignment horizontal="center" vertical="center"/>
    </xf>
    <xf numFmtId="181" fontId="6" fillId="2" borderId="40" xfId="11" applyNumberFormat="1" applyFont="1" applyFill="1" applyBorder="1" applyAlignment="1">
      <alignment horizontal="center" vertical="center"/>
    </xf>
    <xf numFmtId="176" fontId="7" fillId="4" borderId="6" xfId="54" applyNumberFormat="1" applyFont="1" applyFill="1" applyBorder="1"/>
    <xf numFmtId="177" fontId="7" fillId="4" borderId="6" xfId="54" applyNumberFormat="1" applyFont="1" applyFill="1" applyBorder="1"/>
    <xf numFmtId="181" fontId="7" fillId="4" borderId="6" xfId="11" applyNumberFormat="1" applyFont="1" applyFill="1" applyBorder="1" applyAlignment="1"/>
    <xf numFmtId="176" fontId="13" fillId="0" borderId="0" xfId="54" applyNumberFormat="1" applyFont="1" applyAlignment="1">
      <alignment horizontal="center" vertical="center"/>
    </xf>
    <xf numFmtId="176" fontId="6" fillId="0" borderId="0" xfId="54" applyNumberFormat="1" applyFont="1" applyBorder="1" applyAlignment="1">
      <alignment vertical="center"/>
    </xf>
    <xf numFmtId="177" fontId="6" fillId="0" borderId="0" xfId="57" applyNumberFormat="1" applyFont="1" applyBorder="1" applyAlignment="1">
      <alignment vertical="center"/>
    </xf>
    <xf numFmtId="176" fontId="7" fillId="8" borderId="0" xfId="54" applyNumberFormat="1" applyFont="1" applyFill="1" applyAlignment="1">
      <alignment horizontal="center" vertical="center"/>
    </xf>
    <xf numFmtId="177" fontId="7" fillId="3" borderId="6" xfId="57" applyNumberFormat="1" applyFont="1" applyFill="1" applyBorder="1" applyAlignment="1">
      <alignment horizontal="center" vertical="center" wrapText="1"/>
    </xf>
    <xf numFmtId="177" fontId="7" fillId="4" borderId="6" xfId="57" applyNumberFormat="1" applyFont="1" applyFill="1" applyBorder="1" applyAlignment="1">
      <alignment horizontal="center" vertical="center" wrapText="1"/>
    </xf>
    <xf numFmtId="176" fontId="13" fillId="0" borderId="6" xfId="54" applyNumberFormat="1" applyFont="1" applyBorder="1" applyAlignment="1">
      <alignment horizontal="center"/>
    </xf>
    <xf numFmtId="177" fontId="6" fillId="0" borderId="6" xfId="57" applyNumberFormat="1" applyFont="1" applyBorder="1" applyAlignment="1"/>
    <xf numFmtId="1" fontId="6" fillId="0" borderId="6" xfId="13" applyNumberFormat="1" applyFont="1" applyBorder="1" applyAlignment="1"/>
    <xf numFmtId="43" fontId="6" fillId="0" borderId="6" xfId="57" applyNumberFormat="1" applyFont="1" applyBorder="1" applyAlignment="1">
      <alignment wrapText="1"/>
    </xf>
    <xf numFmtId="176" fontId="13" fillId="2" borderId="6" xfId="54" applyNumberFormat="1" applyFont="1" applyFill="1" applyBorder="1" applyAlignment="1">
      <alignment horizontal="center"/>
    </xf>
    <xf numFmtId="177" fontId="6" fillId="2" borderId="6" xfId="57" applyNumberFormat="1" applyFont="1" applyFill="1" applyBorder="1" applyAlignment="1"/>
    <xf numFmtId="1" fontId="6" fillId="2" borderId="6" xfId="13" applyNumberFormat="1" applyFont="1" applyFill="1" applyBorder="1" applyAlignment="1"/>
    <xf numFmtId="43" fontId="6" fillId="2" borderId="6" xfId="57" applyNumberFormat="1" applyFont="1" applyFill="1" applyBorder="1" applyAlignment="1">
      <alignment wrapText="1"/>
    </xf>
    <xf numFmtId="176" fontId="7" fillId="4" borderId="6" xfId="54" applyNumberFormat="1" applyFont="1" applyFill="1" applyBorder="1" applyAlignment="1">
      <alignment horizontal="center"/>
    </xf>
    <xf numFmtId="177" fontId="7" fillId="4" borderId="6" xfId="57" applyNumberFormat="1" applyFont="1" applyFill="1" applyBorder="1" applyAlignment="1"/>
    <xf numFmtId="177" fontId="7" fillId="4" borderId="6" xfId="57" applyNumberFormat="1" applyFont="1" applyFill="1" applyBorder="1" applyAlignment="1">
      <alignment wrapText="1"/>
    </xf>
    <xf numFmtId="176" fontId="13" fillId="0" borderId="0" xfId="54" applyNumberFormat="1" applyFont="1" applyAlignment="1">
      <alignment horizontal="center"/>
    </xf>
    <xf numFmtId="176" fontId="13" fillId="0" borderId="0" xfId="54" applyNumberFormat="1" applyFont="1" applyAlignment="1">
      <alignment horizontal="center" wrapText="1"/>
    </xf>
    <xf numFmtId="177" fontId="5" fillId="3" borderId="6" xfId="57" applyNumberFormat="1" applyFont="1" applyFill="1" applyBorder="1" applyAlignment="1">
      <alignment horizontal="center" wrapText="1"/>
    </xf>
    <xf numFmtId="177" fontId="1" fillId="0" borderId="0" xfId="57" applyNumberFormat="1" applyFont="1" applyAlignment="1">
      <alignment horizontal="center"/>
    </xf>
    <xf numFmtId="176" fontId="1" fillId="0" borderId="0" xfId="54" applyNumberFormat="1" applyFont="1" applyAlignment="1">
      <alignment horizontal="center" wrapText="1"/>
    </xf>
    <xf numFmtId="177" fontId="6" fillId="0" borderId="6" xfId="57" applyNumberFormat="1" applyFont="1" applyBorder="1" applyAlignment="1">
      <alignment vertical="center" wrapText="1"/>
    </xf>
    <xf numFmtId="177" fontId="6" fillId="2" borderId="6" xfId="57" applyNumberFormat="1" applyFont="1" applyFill="1" applyBorder="1" applyAlignment="1">
      <alignment vertical="center" wrapText="1"/>
    </xf>
    <xf numFmtId="43" fontId="2" fillId="0" borderId="0" xfId="57" applyNumberFormat="1" applyFont="1" applyAlignment="1"/>
    <xf numFmtId="177" fontId="7" fillId="4" borderId="6" xfId="54" applyNumberFormat="1" applyFont="1" applyFill="1" applyBorder="1" applyAlignment="1">
      <alignment wrapText="1"/>
    </xf>
    <xf numFmtId="177" fontId="6" fillId="0" borderId="0" xfId="57" applyNumberFormat="1" applyFont="1" applyAlignment="1">
      <alignment vertical="center"/>
    </xf>
    <xf numFmtId="176" fontId="6" fillId="0" borderId="0" xfId="54" applyNumberFormat="1" applyFont="1" applyAlignment="1">
      <alignment horizontal="center" vertical="center"/>
    </xf>
    <xf numFmtId="43" fontId="6" fillId="0" borderId="6" xfId="57" applyNumberFormat="1" applyFont="1" applyBorder="1" applyAlignment="1"/>
    <xf numFmtId="43" fontId="6" fillId="2" borderId="6" xfId="57" applyNumberFormat="1" applyFont="1" applyFill="1" applyBorder="1" applyAlignment="1"/>
    <xf numFmtId="176" fontId="6" fillId="11" borderId="0" xfId="54" applyFont="1" applyFill="1"/>
    <xf numFmtId="176" fontId="2" fillId="11" borderId="0" xfId="54" applyFont="1" applyFill="1"/>
    <xf numFmtId="176" fontId="13" fillId="5" borderId="0" xfId="54" applyFont="1" applyFill="1"/>
    <xf numFmtId="176" fontId="6" fillId="5" borderId="0" xfId="54" applyNumberFormat="1" applyFont="1" applyFill="1"/>
    <xf numFmtId="43" fontId="6" fillId="5" borderId="0" xfId="57" applyNumberFormat="1" applyFont="1" applyFill="1" applyAlignment="1"/>
    <xf numFmtId="176" fontId="21" fillId="3" borderId="41" xfId="54" applyFont="1" applyFill="1" applyBorder="1" applyAlignment="1">
      <alignment horizontal="center" vertical="center" wrapText="1"/>
    </xf>
    <xf numFmtId="176" fontId="21" fillId="3" borderId="42" xfId="54" applyNumberFormat="1" applyFont="1" applyFill="1" applyBorder="1" applyAlignment="1">
      <alignment horizontal="center" vertical="center" wrapText="1"/>
    </xf>
    <xf numFmtId="176" fontId="21" fillId="3" borderId="43" xfId="54" applyFont="1" applyFill="1" applyBorder="1" applyAlignment="1">
      <alignment horizontal="center" vertical="center" wrapText="1"/>
    </xf>
    <xf numFmtId="176" fontId="22" fillId="2" borderId="44" xfId="54" applyFont="1" applyFill="1" applyBorder="1" applyAlignment="1">
      <alignment horizontal="center" vertical="center" wrapText="1"/>
    </xf>
    <xf numFmtId="176" fontId="23" fillId="11" borderId="45" xfId="10" applyNumberFormat="1" applyFont="1" applyFill="1" applyBorder="1" applyAlignment="1">
      <alignment horizontal="center" vertical="center" wrapText="1"/>
    </xf>
    <xf numFmtId="43" fontId="13" fillId="2" borderId="6" xfId="54" applyNumberFormat="1" applyFont="1" applyFill="1" applyBorder="1" applyAlignment="1">
      <alignment horizontal="left" vertical="center" wrapText="1"/>
    </xf>
    <xf numFmtId="10" fontId="13" fillId="2" borderId="6" xfId="13" applyNumberFormat="1" applyFont="1" applyFill="1" applyBorder="1" applyAlignment="1">
      <alignment horizontal="center" vertical="center" wrapText="1"/>
    </xf>
    <xf numFmtId="177" fontId="13" fillId="2" borderId="6" xfId="8" applyNumberFormat="1" applyFont="1" applyFill="1" applyBorder="1" applyAlignment="1">
      <alignment horizontal="center" vertical="center" wrapText="1"/>
    </xf>
    <xf numFmtId="181" fontId="6" fillId="2" borderId="6" xfId="11" applyNumberFormat="1" applyFont="1" applyFill="1" applyBorder="1" applyAlignment="1">
      <alignment horizontal="center" vertical="center" wrapText="1"/>
    </xf>
    <xf numFmtId="43" fontId="13" fillId="5" borderId="6" xfId="54" applyNumberFormat="1" applyFont="1" applyFill="1" applyBorder="1" applyAlignment="1">
      <alignment horizontal="left" vertical="center" wrapText="1"/>
    </xf>
    <xf numFmtId="181" fontId="13" fillId="5" borderId="6" xfId="13" applyNumberFormat="1" applyFont="1" applyFill="1" applyBorder="1" applyAlignment="1">
      <alignment horizontal="center" vertical="center" wrapText="1"/>
    </xf>
    <xf numFmtId="177" fontId="13" fillId="5" borderId="6" xfId="8" applyNumberFormat="1" applyFont="1" applyFill="1" applyBorder="1" applyAlignment="1">
      <alignment horizontal="center" vertical="center" wrapText="1"/>
    </xf>
    <xf numFmtId="181" fontId="6" fillId="5" borderId="6" xfId="11" applyNumberFormat="1" applyFont="1" applyFill="1" applyBorder="1" applyAlignment="1">
      <alignment horizontal="center" vertical="center" wrapText="1"/>
    </xf>
    <xf numFmtId="176" fontId="13" fillId="11" borderId="45" xfId="54" applyNumberFormat="1" applyFont="1" applyFill="1" applyBorder="1" applyAlignment="1">
      <alignment horizontal="center" vertical="center" wrapText="1"/>
    </xf>
    <xf numFmtId="176" fontId="22" fillId="2" borderId="46" xfId="54" applyFont="1" applyFill="1" applyBorder="1" applyAlignment="1">
      <alignment horizontal="center" vertical="center" wrapText="1"/>
    </xf>
    <xf numFmtId="176" fontId="13" fillId="11" borderId="47" xfId="54" applyNumberFormat="1" applyFont="1" applyFill="1" applyBorder="1" applyAlignment="1">
      <alignment horizontal="center" vertical="center" wrapText="1"/>
    </xf>
    <xf numFmtId="176" fontId="24" fillId="3" borderId="48" xfId="54" applyFont="1" applyFill="1" applyBorder="1"/>
    <xf numFmtId="176" fontId="24" fillId="3" borderId="49" xfId="54" applyNumberFormat="1" applyFont="1" applyFill="1" applyBorder="1"/>
    <xf numFmtId="43" fontId="7" fillId="3" borderId="49" xfId="54" applyNumberFormat="1" applyFont="1" applyFill="1" applyBorder="1" applyAlignment="1">
      <alignment horizontal="center" vertical="center" wrapText="1"/>
    </xf>
    <xf numFmtId="181" fontId="7" fillId="3" borderId="49" xfId="13" applyNumberFormat="1" applyFont="1" applyFill="1" applyBorder="1" applyAlignment="1">
      <alignment horizontal="center" vertical="center" wrapText="1"/>
    </xf>
    <xf numFmtId="177" fontId="7" fillId="3" borderId="49" xfId="8" applyNumberFormat="1" applyFont="1" applyFill="1" applyBorder="1" applyAlignment="1">
      <alignment horizontal="center" vertical="center" wrapText="1"/>
    </xf>
    <xf numFmtId="181" fontId="24" fillId="3" borderId="49" xfId="11" applyNumberFormat="1" applyFont="1" applyFill="1" applyBorder="1" applyAlignment="1">
      <alignment horizontal="center" vertical="center" wrapText="1"/>
    </xf>
    <xf numFmtId="2" fontId="6" fillId="5" borderId="0" xfId="54" applyNumberFormat="1" applyFont="1" applyFill="1"/>
    <xf numFmtId="181" fontId="6" fillId="5" borderId="0" xfId="13" applyNumberFormat="1" applyFont="1" applyFill="1" applyAlignment="1"/>
    <xf numFmtId="176" fontId="13" fillId="5" borderId="0" xfId="54" applyNumberFormat="1" applyFont="1" applyFill="1"/>
    <xf numFmtId="43" fontId="21" fillId="4" borderId="43" xfId="57" applyNumberFormat="1" applyFont="1" applyFill="1" applyBorder="1" applyAlignment="1">
      <alignment horizontal="center" vertical="center" wrapText="1"/>
    </xf>
    <xf numFmtId="43" fontId="21" fillId="4" borderId="50" xfId="57" applyNumberFormat="1" applyFont="1" applyFill="1" applyBorder="1" applyAlignment="1">
      <alignment horizontal="center" vertical="center" wrapText="1"/>
    </xf>
    <xf numFmtId="176" fontId="2" fillId="5" borderId="0" xfId="54" applyFont="1" applyFill="1"/>
    <xf numFmtId="43" fontId="13" fillId="2" borderId="6" xfId="57" applyNumberFormat="1" applyFont="1" applyFill="1" applyBorder="1" applyAlignment="1">
      <alignment horizontal="center" vertical="center" wrapText="1"/>
    </xf>
    <xf numFmtId="177" fontId="6" fillId="2" borderId="6" xfId="8" applyNumberFormat="1" applyFont="1" applyFill="1" applyBorder="1" applyAlignment="1">
      <alignment vertical="center"/>
    </xf>
    <xf numFmtId="43" fontId="13" fillId="5" borderId="6" xfId="57" applyNumberFormat="1" applyFont="1" applyFill="1" applyBorder="1" applyAlignment="1">
      <alignment horizontal="center" vertical="center" wrapText="1"/>
    </xf>
    <xf numFmtId="177" fontId="6" fillId="5" borderId="6" xfId="8" applyNumberFormat="1" applyFont="1" applyFill="1" applyBorder="1" applyAlignment="1">
      <alignment vertical="center"/>
    </xf>
    <xf numFmtId="176" fontId="24" fillId="3" borderId="49" xfId="54" applyFont="1" applyFill="1" applyBorder="1"/>
    <xf numFmtId="177" fontId="7" fillId="3" borderId="49" xfId="8" applyNumberFormat="1" applyFont="1" applyFill="1" applyBorder="1" applyAlignment="1"/>
    <xf numFmtId="177" fontId="7" fillId="3" borderId="51" xfId="8" applyNumberFormat="1" applyFont="1" applyFill="1" applyBorder="1" applyAlignment="1"/>
    <xf numFmtId="43" fontId="13" fillId="5" borderId="0" xfId="57" applyNumberFormat="1" applyFont="1" applyFill="1" applyAlignment="1"/>
    <xf numFmtId="176" fontId="2" fillId="0" borderId="0" xfId="0" applyNumberFormat="1" applyFont="1"/>
    <xf numFmtId="176" fontId="2" fillId="0" borderId="0" xfId="0" applyNumberFormat="1" applyFont="1" applyAlignment="1">
      <alignment horizontal="left"/>
    </xf>
    <xf numFmtId="43" fontId="2" fillId="0" borderId="0" xfId="8" applyFont="1" applyAlignment="1"/>
    <xf numFmtId="176" fontId="4" fillId="8" borderId="0" xfId="0" applyNumberFormat="1" applyFont="1" applyFill="1" applyAlignment="1">
      <alignment horizontal="center"/>
    </xf>
    <xf numFmtId="176" fontId="25" fillId="3" borderId="29" xfId="54" applyNumberFormat="1" applyFont="1" applyFill="1" applyBorder="1" applyAlignment="1">
      <alignment horizontal="center" vertical="center" wrapText="1" readingOrder="1"/>
    </xf>
    <xf numFmtId="176" fontId="25" fillId="3" borderId="30" xfId="54" applyNumberFormat="1" applyFont="1" applyFill="1" applyBorder="1" applyAlignment="1">
      <alignment horizontal="center" vertical="center" wrapText="1" readingOrder="1"/>
    </xf>
    <xf numFmtId="43" fontId="25" fillId="3" borderId="30" xfId="8" applyFont="1" applyFill="1" applyBorder="1" applyAlignment="1">
      <alignment horizontal="center" vertical="center" wrapText="1" readingOrder="1"/>
    </xf>
    <xf numFmtId="176" fontId="25" fillId="3" borderId="36" xfId="54" applyNumberFormat="1" applyFont="1" applyFill="1" applyBorder="1" applyAlignment="1">
      <alignment horizontal="center" vertical="center" wrapText="1"/>
    </xf>
    <xf numFmtId="176" fontId="22" fillId="7" borderId="18" xfId="54" applyNumberFormat="1" applyFont="1" applyFill="1" applyBorder="1" applyAlignment="1">
      <alignment horizontal="center" vertical="center" wrapText="1" readingOrder="1"/>
    </xf>
    <xf numFmtId="176" fontId="26" fillId="7" borderId="6" xfId="10" applyNumberFormat="1" applyFont="1" applyFill="1" applyBorder="1" applyAlignment="1">
      <alignment horizontal="left" vertical="center" wrapText="1" readingOrder="1"/>
    </xf>
    <xf numFmtId="176" fontId="27" fillId="7" borderId="6" xfId="54" applyNumberFormat="1" applyFont="1" applyFill="1" applyBorder="1" applyAlignment="1">
      <alignment horizontal="center" vertical="center" readingOrder="1"/>
    </xf>
    <xf numFmtId="43" fontId="27" fillId="7" borderId="6" xfId="8" applyFont="1" applyFill="1" applyBorder="1" applyAlignment="1">
      <alignment horizontal="center" vertical="center" readingOrder="1"/>
    </xf>
    <xf numFmtId="9" fontId="27" fillId="7" borderId="6" xfId="11" applyFont="1" applyFill="1" applyBorder="1" applyAlignment="1">
      <alignment horizontal="center" vertical="center" readingOrder="1"/>
    </xf>
    <xf numFmtId="176" fontId="28" fillId="7" borderId="24" xfId="54" applyNumberFormat="1" applyFont="1" applyFill="1" applyBorder="1" applyAlignment="1">
      <alignment horizontal="left" vertical="center" wrapText="1"/>
    </xf>
    <xf numFmtId="176" fontId="22" fillId="2" borderId="18" xfId="54" applyNumberFormat="1" applyFont="1" applyFill="1" applyBorder="1" applyAlignment="1">
      <alignment horizontal="center" vertical="center" wrapText="1" readingOrder="1"/>
    </xf>
    <xf numFmtId="176" fontId="26" fillId="2" borderId="6" xfId="10" applyNumberFormat="1" applyFont="1" applyFill="1" applyBorder="1" applyAlignment="1">
      <alignment horizontal="left" vertical="center" wrapText="1" readingOrder="1"/>
    </xf>
    <xf numFmtId="176" fontId="27" fillId="2" borderId="6" xfId="54" applyNumberFormat="1" applyFont="1" applyFill="1" applyBorder="1" applyAlignment="1">
      <alignment horizontal="center" vertical="center" readingOrder="1"/>
    </xf>
    <xf numFmtId="43" fontId="27" fillId="2" borderId="6" xfId="8" applyFont="1" applyFill="1" applyBorder="1" applyAlignment="1">
      <alignment horizontal="center" vertical="center" readingOrder="1"/>
    </xf>
    <xf numFmtId="9" fontId="27" fillId="2" borderId="6" xfId="11" applyFont="1" applyFill="1" applyBorder="1" applyAlignment="1">
      <alignment horizontal="center" vertical="center" readingOrder="1"/>
    </xf>
    <xf numFmtId="176" fontId="28" fillId="2" borderId="24" xfId="54" applyNumberFormat="1" applyFont="1" applyFill="1" applyBorder="1" applyAlignment="1">
      <alignment horizontal="left" vertical="center" wrapText="1"/>
    </xf>
    <xf numFmtId="176" fontId="22" fillId="7" borderId="18" xfId="11" applyNumberFormat="1" applyFont="1" applyFill="1" applyBorder="1" applyAlignment="1">
      <alignment horizontal="center" vertical="center" wrapText="1" readingOrder="1"/>
    </xf>
    <xf numFmtId="176" fontId="9" fillId="3" borderId="19" xfId="54" applyNumberFormat="1" applyFont="1" applyFill="1" applyBorder="1" applyAlignment="1">
      <alignment horizontal="center" vertical="center" wrapText="1"/>
    </xf>
    <xf numFmtId="176" fontId="9" fillId="3" borderId="20" xfId="54" applyNumberFormat="1" applyFont="1" applyFill="1" applyBorder="1" applyAlignment="1">
      <alignment horizontal="center" vertical="center" wrapText="1"/>
    </xf>
    <xf numFmtId="176" fontId="9" fillId="3" borderId="20" xfId="54" applyNumberFormat="1" applyFont="1" applyFill="1" applyBorder="1" applyAlignment="1">
      <alignment horizontal="center" vertical="center" wrapText="1" readingOrder="1"/>
    </xf>
    <xf numFmtId="43" fontId="9" fillId="3" borderId="20" xfId="8" applyFont="1" applyFill="1" applyBorder="1" applyAlignment="1">
      <alignment horizontal="center" vertical="center" wrapText="1" readingOrder="1"/>
    </xf>
    <xf numFmtId="9" fontId="9" fillId="3" borderId="20" xfId="11" applyFont="1" applyFill="1" applyBorder="1" applyAlignment="1">
      <alignment horizontal="center" vertical="center" wrapText="1" readingOrder="1"/>
    </xf>
    <xf numFmtId="176" fontId="9" fillId="3" borderId="25" xfId="54" applyNumberFormat="1" applyFont="1" applyFill="1" applyBorder="1" applyAlignment="1">
      <alignment horizontal="center" vertical="center" wrapText="1"/>
    </xf>
    <xf numFmtId="176" fontId="29" fillId="3" borderId="29" xfId="54" applyNumberFormat="1" applyFont="1" applyFill="1" applyBorder="1" applyAlignment="1">
      <alignment horizontal="center" vertical="center" wrapText="1" readingOrder="1"/>
    </xf>
    <xf numFmtId="176" fontId="29" fillId="3" borderId="30" xfId="54" applyNumberFormat="1" applyFont="1" applyFill="1" applyBorder="1" applyAlignment="1">
      <alignment horizontal="center" vertical="center" wrapText="1" readingOrder="1"/>
    </xf>
    <xf numFmtId="43" fontId="29" fillId="3" borderId="30" xfId="8" applyFont="1" applyFill="1" applyBorder="1" applyAlignment="1">
      <alignment horizontal="center" vertical="center" wrapText="1" readingOrder="1"/>
    </xf>
    <xf numFmtId="176" fontId="29" fillId="3" borderId="36" xfId="54" applyNumberFormat="1" applyFont="1" applyFill="1" applyBorder="1" applyAlignment="1">
      <alignment horizontal="center" vertical="center" wrapText="1"/>
    </xf>
    <xf numFmtId="176" fontId="23" fillId="5" borderId="6" xfId="54" applyNumberFormat="1" applyFont="1" applyFill="1" applyBorder="1" applyAlignment="1">
      <alignment horizontal="center" vertical="center" wrapText="1"/>
    </xf>
    <xf numFmtId="176" fontId="13" fillId="5" borderId="6" xfId="54" applyNumberFormat="1" applyFont="1" applyFill="1" applyBorder="1" applyAlignment="1">
      <alignment horizontal="left" vertical="center" wrapText="1"/>
    </xf>
    <xf numFmtId="176" fontId="28" fillId="5" borderId="6" xfId="54" applyNumberFormat="1" applyFont="1" applyFill="1" applyBorder="1" applyAlignment="1">
      <alignment horizontal="left" vertical="center" wrapText="1" readingOrder="1"/>
    </xf>
    <xf numFmtId="43" fontId="28" fillId="5" borderId="6" xfId="8" applyFont="1" applyFill="1" applyBorder="1" applyAlignment="1">
      <alignment horizontal="right" vertical="center" readingOrder="1"/>
    </xf>
    <xf numFmtId="43" fontId="28" fillId="5" borderId="6" xfId="8" applyFont="1" applyFill="1" applyBorder="1" applyAlignment="1">
      <alignment horizontal="center" vertical="center" readingOrder="1"/>
    </xf>
    <xf numFmtId="9" fontId="28" fillId="5" borderId="6" xfId="11" applyFont="1" applyFill="1" applyBorder="1" applyAlignment="1">
      <alignment horizontal="center" vertical="center" readingOrder="1"/>
    </xf>
    <xf numFmtId="176" fontId="28" fillId="5" borderId="24" xfId="54" applyNumberFormat="1" applyFont="1" applyFill="1" applyBorder="1" applyAlignment="1">
      <alignment horizontal="left" vertical="center" wrapText="1"/>
    </xf>
    <xf numFmtId="176" fontId="23" fillId="2" borderId="6" xfId="54" applyNumberFormat="1" applyFont="1" applyFill="1" applyBorder="1" applyAlignment="1">
      <alignment horizontal="center" vertical="center" wrapText="1"/>
    </xf>
    <xf numFmtId="176" fontId="13" fillId="2" borderId="6" xfId="54" applyNumberFormat="1" applyFont="1" applyFill="1" applyBorder="1" applyAlignment="1">
      <alignment horizontal="left" vertical="center" wrapText="1"/>
    </xf>
    <xf numFmtId="176" fontId="28" fillId="2" borderId="6" xfId="54" applyNumberFormat="1" applyFont="1" applyFill="1" applyBorder="1" applyAlignment="1">
      <alignment horizontal="left" vertical="center" wrapText="1" readingOrder="1"/>
    </xf>
    <xf numFmtId="43" fontId="28" fillId="2" borderId="6" xfId="8" applyFont="1" applyFill="1" applyBorder="1" applyAlignment="1">
      <alignment horizontal="right" vertical="center" readingOrder="1"/>
    </xf>
    <xf numFmtId="43" fontId="28" fillId="2" borderId="6" xfId="8" applyFont="1" applyFill="1" applyBorder="1" applyAlignment="1">
      <alignment horizontal="center" vertical="center" readingOrder="1"/>
    </xf>
    <xf numFmtId="9" fontId="28" fillId="2" borderId="6" xfId="11" applyFont="1" applyFill="1" applyBorder="1" applyAlignment="1">
      <alignment horizontal="center" vertical="center" readingOrder="1"/>
    </xf>
    <xf numFmtId="176" fontId="8" fillId="5" borderId="24" xfId="54" applyNumberFormat="1" applyFont="1" applyFill="1" applyBorder="1" applyAlignment="1">
      <alignment horizontal="left" vertical="center" wrapText="1"/>
    </xf>
    <xf numFmtId="176" fontId="22" fillId="7" borderId="6" xfId="11" applyNumberFormat="1" applyFont="1" applyFill="1" applyBorder="1" applyAlignment="1">
      <alignment horizontal="center" vertical="center" wrapText="1" readingOrder="1"/>
    </xf>
    <xf numFmtId="176" fontId="27" fillId="7" borderId="6" xfId="11" applyNumberFormat="1" applyFont="1" applyFill="1" applyBorder="1" applyAlignment="1">
      <alignment horizontal="left" vertical="center" wrapText="1" readingOrder="1"/>
    </xf>
    <xf numFmtId="43" fontId="22" fillId="7" borderId="6" xfId="8" applyFont="1" applyFill="1" applyBorder="1" applyAlignment="1">
      <alignment horizontal="center" vertical="center" readingOrder="1"/>
    </xf>
    <xf numFmtId="9" fontId="22" fillId="7" borderId="6" xfId="11" applyFont="1" applyFill="1" applyBorder="1" applyAlignment="1">
      <alignment horizontal="center" vertical="center" readingOrder="1"/>
    </xf>
    <xf numFmtId="176" fontId="27" fillId="7" borderId="24" xfId="54" applyNumberFormat="1" applyFont="1" applyFill="1" applyBorder="1" applyAlignment="1">
      <alignment horizontal="left" vertical="center" wrapText="1"/>
    </xf>
    <xf numFmtId="176" fontId="30" fillId="5" borderId="18" xfId="54" applyNumberFormat="1" applyFont="1" applyFill="1" applyBorder="1" applyAlignment="1">
      <alignment horizontal="center" vertical="center" wrapText="1" readingOrder="1"/>
    </xf>
    <xf numFmtId="176" fontId="13" fillId="5" borderId="6" xfId="54" applyNumberFormat="1" applyFont="1" applyFill="1" applyBorder="1" applyAlignment="1">
      <alignment horizontal="left" vertical="center" wrapText="1" readingOrder="1"/>
    </xf>
    <xf numFmtId="176" fontId="13" fillId="5" borderId="6" xfId="54" applyNumberFormat="1" applyFont="1" applyFill="1" applyBorder="1" applyAlignment="1">
      <alignment horizontal="center" vertical="center" wrapText="1" readingOrder="1"/>
    </xf>
    <xf numFmtId="176" fontId="30" fillId="2" borderId="18" xfId="11" applyNumberFormat="1" applyFont="1" applyFill="1" applyBorder="1" applyAlignment="1">
      <alignment horizontal="center" vertical="center" wrapText="1" readingOrder="1"/>
    </xf>
    <xf numFmtId="176" fontId="7" fillId="2" borderId="6" xfId="11" applyNumberFormat="1" applyFont="1" applyFill="1" applyBorder="1" applyAlignment="1">
      <alignment horizontal="left" vertical="center" wrapText="1" readingOrder="1"/>
    </xf>
    <xf numFmtId="176" fontId="24" fillId="2" borderId="6" xfId="11" applyNumberFormat="1" applyFont="1" applyFill="1" applyBorder="1" applyAlignment="1">
      <alignment horizontal="center" vertical="center" wrapText="1" readingOrder="1"/>
    </xf>
    <xf numFmtId="43" fontId="24" fillId="2" borderId="6" xfId="8" applyFont="1" applyFill="1" applyBorder="1" applyAlignment="1">
      <alignment horizontal="center" vertical="center" readingOrder="1"/>
    </xf>
    <xf numFmtId="176" fontId="7" fillId="5" borderId="6" xfId="54" applyNumberFormat="1" applyFont="1" applyFill="1" applyBorder="1" applyAlignment="1">
      <alignment horizontal="left" vertical="center" wrapText="1" readingOrder="1"/>
    </xf>
    <xf numFmtId="176" fontId="24" fillId="5" borderId="6" xfId="54" applyNumberFormat="1" applyFont="1" applyFill="1" applyBorder="1" applyAlignment="1">
      <alignment horizontal="center" vertical="center" wrapText="1" readingOrder="1"/>
    </xf>
    <xf numFmtId="43" fontId="24" fillId="5" borderId="6" xfId="8" applyFont="1" applyFill="1" applyBorder="1" applyAlignment="1">
      <alignment horizontal="center" vertical="center" readingOrder="1"/>
    </xf>
    <xf numFmtId="176" fontId="22" fillId="7" borderId="19" xfId="11" applyNumberFormat="1" applyFont="1" applyFill="1" applyBorder="1" applyAlignment="1">
      <alignment horizontal="center" vertical="center" wrapText="1" readingOrder="1"/>
    </xf>
    <xf numFmtId="176" fontId="22" fillId="7" borderId="20" xfId="11" applyNumberFormat="1" applyFont="1" applyFill="1" applyBorder="1" applyAlignment="1">
      <alignment horizontal="center" vertical="center" wrapText="1" readingOrder="1"/>
    </xf>
    <xf numFmtId="176" fontId="27" fillId="7" borderId="20" xfId="11" applyNumberFormat="1" applyFont="1" applyFill="1" applyBorder="1" applyAlignment="1">
      <alignment horizontal="left" vertical="center" wrapText="1" readingOrder="1"/>
    </xf>
    <xf numFmtId="43" fontId="22" fillId="7" borderId="20" xfId="8" applyFont="1" applyFill="1" applyBorder="1" applyAlignment="1">
      <alignment horizontal="center" vertical="center" readingOrder="1"/>
    </xf>
    <xf numFmtId="9" fontId="22" fillId="7" borderId="20" xfId="11" applyFont="1" applyFill="1" applyBorder="1" applyAlignment="1">
      <alignment horizontal="center" vertical="center" readingOrder="1"/>
    </xf>
    <xf numFmtId="176" fontId="27" fillId="7" borderId="25" xfId="54" applyNumberFormat="1" applyFont="1" applyFill="1" applyBorder="1" applyAlignment="1">
      <alignment horizontal="left" vertical="center" wrapText="1"/>
    </xf>
    <xf numFmtId="176" fontId="30" fillId="2" borderId="6" xfId="11" applyNumberFormat="1" applyFont="1" applyFill="1" applyBorder="1" applyAlignment="1">
      <alignment horizontal="left" vertical="center" wrapText="1" readingOrder="1"/>
    </xf>
    <xf numFmtId="176" fontId="30" fillId="2" borderId="6" xfId="11" applyNumberFormat="1" applyFont="1" applyFill="1" applyBorder="1" applyAlignment="1">
      <alignment horizontal="center" vertical="center" wrapText="1" readingOrder="1"/>
    </xf>
    <xf numFmtId="176" fontId="28" fillId="2" borderId="6" xfId="11" applyNumberFormat="1" applyFont="1" applyFill="1" applyBorder="1" applyAlignment="1">
      <alignment horizontal="center" vertical="center" wrapText="1" readingOrder="1"/>
    </xf>
    <xf numFmtId="176" fontId="30" fillId="2" borderId="24" xfId="11" applyNumberFormat="1" applyFont="1" applyFill="1" applyBorder="1" applyAlignment="1">
      <alignment horizontal="center" vertical="center" wrapText="1" readingOrder="1"/>
    </xf>
    <xf numFmtId="176" fontId="24" fillId="5" borderId="6" xfId="54" applyNumberFormat="1" applyFont="1" applyFill="1" applyBorder="1" applyAlignment="1">
      <alignment horizontal="left" vertical="center" wrapText="1" readingOrder="1"/>
    </xf>
    <xf numFmtId="43" fontId="24" fillId="5" borderId="6" xfId="8" applyFont="1" applyFill="1" applyBorder="1" applyAlignment="1">
      <alignment horizontal="center" vertical="center" wrapText="1" readingOrder="1"/>
    </xf>
    <xf numFmtId="176" fontId="30" fillId="5" borderId="6" xfId="54" applyNumberFormat="1" applyFont="1" applyFill="1" applyBorder="1" applyAlignment="1">
      <alignment horizontal="center" vertical="center" wrapText="1" readingOrder="1"/>
    </xf>
    <xf numFmtId="176" fontId="28" fillId="5" borderId="6" xfId="54" applyNumberFormat="1" applyFont="1" applyFill="1" applyBorder="1" applyAlignment="1">
      <alignment horizontal="center" vertical="center" wrapText="1" readingOrder="1"/>
    </xf>
    <xf numFmtId="176" fontId="28" fillId="5" borderId="24" xfId="54" applyNumberFormat="1" applyFont="1" applyFill="1" applyBorder="1" applyAlignment="1">
      <alignment horizontal="left" vertical="center" wrapText="1" readingOrder="1"/>
    </xf>
    <xf numFmtId="176" fontId="24" fillId="2" borderId="6" xfId="11" applyNumberFormat="1" applyFont="1" applyFill="1" applyBorder="1" applyAlignment="1">
      <alignment horizontal="left" vertical="center" wrapText="1" readingOrder="1"/>
    </xf>
    <xf numFmtId="43" fontId="24" fillId="2" borderId="6" xfId="8" applyFont="1" applyFill="1" applyBorder="1" applyAlignment="1">
      <alignment horizontal="center" vertical="center" wrapText="1" readingOrder="1"/>
    </xf>
    <xf numFmtId="176" fontId="7" fillId="5" borderId="6" xfId="11" applyNumberFormat="1" applyFont="1" applyFill="1" applyBorder="1" applyAlignment="1">
      <alignment horizontal="left" vertical="center" wrapText="1" readingOrder="1"/>
    </xf>
    <xf numFmtId="176" fontId="30" fillId="5" borderId="6" xfId="11" applyNumberFormat="1" applyFont="1" applyFill="1" applyBorder="1" applyAlignment="1">
      <alignment horizontal="center" vertical="center" wrapText="1" readingOrder="1"/>
    </xf>
    <xf numFmtId="176" fontId="28" fillId="5" borderId="6" xfId="11" applyNumberFormat="1" applyFont="1" applyFill="1" applyBorder="1" applyAlignment="1">
      <alignment horizontal="center" vertical="center" wrapText="1" readingOrder="1"/>
    </xf>
    <xf numFmtId="176" fontId="30" fillId="5" borderId="24" xfId="11" applyNumberFormat="1" applyFont="1" applyFill="1" applyBorder="1" applyAlignment="1">
      <alignment horizontal="center" vertical="center" wrapText="1" readingOrder="1"/>
    </xf>
    <xf numFmtId="176" fontId="30" fillId="2" borderId="18" xfId="54" applyNumberFormat="1" applyFont="1" applyFill="1" applyBorder="1" applyAlignment="1">
      <alignment horizontal="center" vertical="center" wrapText="1" readingOrder="1"/>
    </xf>
    <xf numFmtId="176" fontId="22" fillId="7" borderId="6" xfId="11" applyNumberFormat="1" applyFont="1" applyFill="1" applyBorder="1" applyAlignment="1">
      <alignment horizontal="left" vertical="center" wrapText="1" readingOrder="1"/>
    </xf>
    <xf numFmtId="176" fontId="31" fillId="3" borderId="33" xfId="0" applyNumberFormat="1" applyFont="1" applyFill="1" applyBorder="1"/>
    <xf numFmtId="176" fontId="5" fillId="3" borderId="52" xfId="0" applyNumberFormat="1" applyFont="1" applyFill="1" applyBorder="1" applyAlignment="1">
      <alignment horizontal="center"/>
    </xf>
    <xf numFmtId="176" fontId="31" fillId="3" borderId="52" xfId="0" applyNumberFormat="1" applyFont="1" applyFill="1" applyBorder="1" applyAlignment="1">
      <alignment horizontal="left"/>
    </xf>
    <xf numFmtId="43" fontId="5" fillId="3" borderId="52" xfId="8" applyFont="1" applyFill="1" applyBorder="1" applyAlignment="1">
      <alignment horizontal="center"/>
    </xf>
    <xf numFmtId="9" fontId="5" fillId="3" borderId="52" xfId="11" applyFont="1" applyFill="1" applyBorder="1" applyAlignment="1">
      <alignment horizontal="center"/>
    </xf>
    <xf numFmtId="176" fontId="31" fillId="3" borderId="53" xfId="0" applyNumberFormat="1" applyFont="1" applyFill="1" applyBorder="1"/>
    <xf numFmtId="176" fontId="32" fillId="12" borderId="0" xfId="10" applyNumberFormat="1" applyFont="1" applyFill="1" applyAlignment="1">
      <alignment horizontal="center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常规_能耗水电" xfId="26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常规 3" xfId="55"/>
    <cellStyle name="超链接 2" xfId="56"/>
    <cellStyle name="千位分隔 2" xfId="57"/>
  </cellStyles>
  <dxfs count="1">
    <dxf>
      <font>
        <b val="1"/>
        <i val="0"/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externalLink" Target="externalLinks/externalLink3.xml"/><Relationship Id="rId1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hyperlink" Target="#&#20351;&#29992;&#35828;&#26126;!A1"/><Relationship Id="rId8" Type="http://schemas.openxmlformats.org/officeDocument/2006/relationships/image" Target="../media/image4.png"/><Relationship Id="rId7" Type="http://schemas.openxmlformats.org/officeDocument/2006/relationships/image" Target="../media/image3.png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4" Type="http://schemas.openxmlformats.org/officeDocument/2006/relationships/hyperlink" Target="#&#27599;&#26085;&#35745;&#21010;!A1"/><Relationship Id="rId3" Type="http://schemas.openxmlformats.org/officeDocument/2006/relationships/hyperlink" Target="#&#27599;&#21608;&#35745;&#21010;!A1"/><Relationship Id="rId2" Type="http://schemas.openxmlformats.org/officeDocument/2006/relationships/hyperlink" Target="#&#26376;&#24230;&#35745;&#21010;!A1"/><Relationship Id="rId18" Type="http://schemas.openxmlformats.org/officeDocument/2006/relationships/hyperlink" Target="#'1.4-&#24046;&#26053;'!A1"/><Relationship Id="rId17" Type="http://schemas.openxmlformats.org/officeDocument/2006/relationships/hyperlink" Target="#'3-&#39033;&#30446;&#31867;'!A1"/><Relationship Id="rId16" Type="http://schemas.openxmlformats.org/officeDocument/2006/relationships/hyperlink" Target="#'1.3-&#20302;&#20540;&#26131;&#32791;'!A1"/><Relationship Id="rId15" Type="http://schemas.openxmlformats.org/officeDocument/2006/relationships/hyperlink" Target="#'1.1-&#33021;&#28304;'!A1"/><Relationship Id="rId14" Type="http://schemas.openxmlformats.org/officeDocument/2006/relationships/hyperlink" Target="#'1.2-&#21592;&#24037;&#39184;&#36153;'!A1"/><Relationship Id="rId13" Type="http://schemas.openxmlformats.org/officeDocument/2006/relationships/hyperlink" Target="#'1-&#20363;&#24120;&#31867;'!A1"/><Relationship Id="rId12" Type="http://schemas.openxmlformats.org/officeDocument/2006/relationships/hyperlink" Target="#'1.0-&#32844;&#24037;&#34218;&#37228;'!A1"/><Relationship Id="rId11" Type="http://schemas.openxmlformats.org/officeDocument/2006/relationships/hyperlink" Target="#'2-&#23614;&#27454;&#31867;'!A1"/><Relationship Id="rId10" Type="http://schemas.openxmlformats.org/officeDocument/2006/relationships/hyperlink" Target="#'2021&#24180;&#39044;&#31639;&#32534;&#21046;&#24635;&#34920;'!A1"/><Relationship Id="rId1" Type="http://schemas.openxmlformats.org/officeDocument/2006/relationships/hyperlink" Target="#&#24180;&#24230;&#35745;&#21010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24</xdr:col>
      <xdr:colOff>602397</xdr:colOff>
      <xdr:row>2</xdr:row>
      <xdr:rowOff>84720</xdr:rowOff>
    </xdr:from>
    <xdr:to>
      <xdr:col>16263</xdr:col>
      <xdr:colOff>11063</xdr:colOff>
      <xdr:row>27</xdr:row>
      <xdr:rowOff>107927</xdr:rowOff>
    </xdr:to>
    <xdr:grpSp>
      <xdr:nvGrpSpPr>
        <xdr:cNvPr id="19" name="组合 18"/>
        <xdr:cNvGrpSpPr/>
      </xdr:nvGrpSpPr>
      <xdr:grpSpPr>
        <a:xfrm>
          <a:off x="8267700" y="532130"/>
          <a:ext cx="0" cy="4680585"/>
          <a:chOff x="896472" y="1203400"/>
          <a:chExt cx="7741210" cy="4843293"/>
        </a:xfrm>
      </xdr:grpSpPr>
      <xdr:sp>
        <xdr:nvSpPr>
          <xdr:cNvPr id="32" name="文本框 31"/>
          <xdr:cNvSpPr txBox="1"/>
        </xdr:nvSpPr>
        <xdr:spPr>
          <a:xfrm>
            <a:off x="896472" y="1203400"/>
            <a:ext cx="7741210" cy="860275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5800" b="1" cap="none" spc="0">
                <a:ln w="22225">
                  <a:noFill/>
                  <a:prstDash val="solid"/>
                </a:ln>
                <a:solidFill>
                  <a:srgbClr val="404040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黑体" panose="02010609060101010101" charset="-122"/>
              </a:rPr>
              <a:t>工作计划管理系统</a:t>
            </a:r>
            <a:endParaRPr lang="zh-CN" altLang="en-US" sz="5800" b="1" cap="none" spc="0">
              <a:ln w="22225">
                <a:noFill/>
                <a:prstDash val="solid"/>
              </a:ln>
              <a:solidFill>
                <a:srgbClr val="404040"/>
              </a:solidFill>
              <a:effectLst/>
              <a:latin typeface="微软雅黑" panose="020B0503020204020204" pitchFamily="34" charset="-122"/>
              <a:ea typeface="微软雅黑" panose="020B0503020204020204" pitchFamily="34" charset="-122"/>
              <a:cs typeface="黑体" panose="02010609060101010101" charset="-122"/>
            </a:endParaRPr>
          </a:p>
        </xdr:txBody>
      </xdr:sp>
      <xdr:sp>
        <xdr:nvSpPr>
          <xdr:cNvPr id="21" name="矩形: 圆角 5">
            <a:hlinkClick xmlns:r="http://schemas.openxmlformats.org/officeDocument/2006/relationships" r:id="rId1"/>
          </xdr:cNvPr>
          <xdr:cNvSpPr/>
        </xdr:nvSpPr>
        <xdr:spPr>
          <a:xfrm>
            <a:off x="1262940" y="3854823"/>
            <a:ext cx="1436400" cy="1188000"/>
          </a:xfrm>
          <a:prstGeom prst="snip2DiagRect">
            <a:avLst/>
          </a:prstGeom>
          <a:solidFill>
            <a:srgbClr val="C00000"/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4">
              <a:shade val="50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/>
            <a:r>
              <a:rPr lang="zh-CN" altLang="en-US" sz="2000" b="1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年计划</a:t>
            </a:r>
            <a:endParaRPr lang="en-US" altLang="zh-CN" sz="2000" b="1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+mn-cs"/>
            </a:endParaRPr>
          </a:p>
        </xdr:txBody>
      </xdr:sp>
      <xdr:sp>
        <xdr:nvSpPr>
          <xdr:cNvPr id="22" name="矩形: 圆角 6">
            <a:hlinkClick xmlns:r="http://schemas.openxmlformats.org/officeDocument/2006/relationships" r:id="rId2"/>
          </xdr:cNvPr>
          <xdr:cNvSpPr/>
        </xdr:nvSpPr>
        <xdr:spPr>
          <a:xfrm>
            <a:off x="3087781" y="3854823"/>
            <a:ext cx="1436400" cy="1188000"/>
          </a:xfrm>
          <a:prstGeom prst="snip2DiagRect">
            <a:avLst/>
          </a:prstGeom>
          <a:solidFill>
            <a:srgbClr val="C00000"/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4">
              <a:shade val="50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/>
            <a:r>
              <a:rPr lang="zh-CN" altLang="en-US" sz="2000" b="1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月计划</a:t>
            </a:r>
            <a:endParaRPr lang="zh-CN" altLang="en-US" sz="2000" b="1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+mn-cs"/>
            </a:endParaRPr>
          </a:p>
        </xdr:txBody>
      </xdr:sp>
      <xdr:sp>
        <xdr:nvSpPr>
          <xdr:cNvPr id="23" name="矩形: 圆角 7">
            <a:hlinkClick xmlns:r="http://schemas.openxmlformats.org/officeDocument/2006/relationships" r:id="rId3"/>
          </xdr:cNvPr>
          <xdr:cNvSpPr/>
        </xdr:nvSpPr>
        <xdr:spPr>
          <a:xfrm>
            <a:off x="4949414" y="3854823"/>
            <a:ext cx="1436400" cy="1188000"/>
          </a:xfrm>
          <a:prstGeom prst="snip2DiagRect">
            <a:avLst/>
          </a:prstGeom>
          <a:solidFill>
            <a:srgbClr val="C00000"/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4">
              <a:shade val="50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/>
            <a:r>
              <a:rPr lang="zh-CN" altLang="en-US" sz="2000" b="1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周计划</a:t>
            </a:r>
            <a:endParaRPr lang="zh-CN" altLang="en-US" sz="2000" b="1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+mn-cs"/>
            </a:endParaRPr>
          </a:p>
        </xdr:txBody>
      </xdr:sp>
      <xdr:pic>
        <xdr:nvPicPr>
          <xdr:cNvPr id="24" name="图片 22" descr="C:\Users\asus\Desktop\0295af022b8716eec02bb908bc217a07.png0295af022b8716eec02bb908bc217a07">
            <a:hlinkClick xmlns:r="http://schemas.openxmlformats.org/officeDocument/2006/relationships" r:id="rId4"/>
          </xdr:cNvPr>
          <xdr:cNvPicPr/>
        </xdr:nvPicPr>
        <xdr:blipFill>
          <a:blip r:embed="rId5">
            <a:duotone>
              <a:schemeClr val="accent2">
                <a:shade val="45000"/>
                <a:satMod val="135000"/>
              </a:schemeClr>
              <a:prstClr val="white"/>
            </a:duotone>
          </a:blip>
          <a:stretch>
            <a:fillRect/>
          </a:stretch>
        </xdr:blipFill>
        <xdr:spPr>
          <a:xfrm>
            <a:off x="7026088" y="3198458"/>
            <a:ext cx="728384" cy="409836"/>
          </a:xfrm>
          <a:prstGeom prst="rect">
            <a:avLst/>
          </a:prstGeom>
          <a:solidFill>
            <a:srgbClr val="BFBFBF">
              <a:alpha val="100000"/>
            </a:srgbClr>
          </a:solidFill>
          <a:ln w="12700" cap="flat" cmpd="sng">
            <a:solidFill>
              <a:srgbClr val="404040">
                <a:alpha val="95999"/>
              </a:srgbClr>
            </a:solidFill>
            <a:prstDash val="sysDot"/>
            <a:round/>
            <a:headEnd type="none" w="med" len="med"/>
            <a:tailEnd type="none" w="med" len="med"/>
          </a:ln>
        </xdr:spPr>
      </xdr:pic>
      <xdr:pic>
        <xdr:nvPicPr>
          <xdr:cNvPr id="25" name="图片 14" descr="C:\Users\asus\Desktop\7b237a92b15f50d25329f9d669581ccb (1).png7b237a92b15f50d25329f9d669581ccb (1)">
            <a:hlinkClick xmlns:r="http://schemas.openxmlformats.org/officeDocument/2006/relationships" r:id="rId2"/>
          </xdr:cNvPr>
          <xdr:cNvPicPr/>
        </xdr:nvPicPr>
        <xdr:blipFill>
          <a:blip r:embed="rId6">
            <a:duotone>
              <a:schemeClr val="accent2">
                <a:shade val="45000"/>
                <a:satMod val="135000"/>
              </a:schemeClr>
              <a:prstClr val="white"/>
            </a:duotone>
          </a:blip>
          <a:stretch>
            <a:fillRect/>
          </a:stretch>
        </xdr:blipFill>
        <xdr:spPr>
          <a:xfrm>
            <a:off x="3395121" y="3232076"/>
            <a:ext cx="751056" cy="432248"/>
          </a:xfrm>
          <a:prstGeom prst="rect">
            <a:avLst/>
          </a:prstGeom>
          <a:solidFill>
            <a:srgbClr val="BFBFBF">
              <a:alpha val="100000"/>
            </a:srgbClr>
          </a:solidFill>
          <a:ln w="12700" cap="flat" cmpd="sng">
            <a:solidFill>
              <a:srgbClr val="404040">
                <a:alpha val="95999"/>
              </a:srgbClr>
            </a:solidFill>
            <a:prstDash val="sysDot"/>
            <a:round/>
            <a:headEnd type="none" w="med" len="med"/>
            <a:tailEnd type="none" w="med" len="med"/>
          </a:ln>
        </xdr:spPr>
      </xdr:pic>
      <xdr:pic>
        <xdr:nvPicPr>
          <xdr:cNvPr id="26" name="图片 15" descr="C:\Users\asus\Desktop\805b5e0c1ddf51d0fab3565e9dd6a58b.png805b5e0c1ddf51d0fab3565e9dd6a58b">
            <a:hlinkClick xmlns:r="http://schemas.openxmlformats.org/officeDocument/2006/relationships" r:id="rId3"/>
          </xdr:cNvPr>
          <xdr:cNvPicPr/>
        </xdr:nvPicPr>
        <xdr:blipFill>
          <a:blip r:embed="rId7">
            <a:duotone>
              <a:schemeClr val="accent2">
                <a:shade val="45000"/>
                <a:satMod val="135000"/>
              </a:schemeClr>
              <a:prstClr val="white"/>
            </a:duotone>
          </a:blip>
          <a:stretch>
            <a:fillRect/>
          </a:stretch>
        </xdr:blipFill>
        <xdr:spPr>
          <a:xfrm>
            <a:off x="5252497" y="3243280"/>
            <a:ext cx="686622" cy="387424"/>
          </a:xfrm>
          <a:prstGeom prst="rect">
            <a:avLst/>
          </a:prstGeom>
          <a:solidFill>
            <a:srgbClr val="BFBFBF">
              <a:alpha val="100000"/>
            </a:srgbClr>
          </a:solidFill>
          <a:ln w="12700" cap="flat" cmpd="sng">
            <a:solidFill>
              <a:srgbClr val="404040">
                <a:alpha val="95999"/>
              </a:srgbClr>
            </a:solidFill>
            <a:prstDash val="sysDot"/>
            <a:round/>
            <a:headEnd type="none" w="med" len="med"/>
            <a:tailEnd type="none" w="med" len="med"/>
          </a:ln>
        </xdr:spPr>
      </xdr:pic>
      <xdr:sp>
        <xdr:nvSpPr>
          <xdr:cNvPr id="27" name="矩形: 圆角 7">
            <a:hlinkClick xmlns:r="http://schemas.openxmlformats.org/officeDocument/2006/relationships" r:id="rId4"/>
          </xdr:cNvPr>
          <xdr:cNvSpPr/>
        </xdr:nvSpPr>
        <xdr:spPr>
          <a:xfrm>
            <a:off x="6754718" y="3854823"/>
            <a:ext cx="1436400" cy="1188000"/>
          </a:xfrm>
          <a:prstGeom prst="snip2DiagRect">
            <a:avLst/>
          </a:prstGeom>
          <a:solidFill>
            <a:srgbClr val="C00000"/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4">
              <a:shade val="50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/>
            <a:r>
              <a:rPr lang="zh-CN" altLang="en-US" sz="2000" b="1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日计划</a:t>
            </a:r>
            <a:endParaRPr lang="zh-CN" altLang="en-US" sz="2000" b="1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+mn-cs"/>
            </a:endParaRPr>
          </a:p>
        </xdr:txBody>
      </xdr:sp>
      <xdr:pic>
        <xdr:nvPicPr>
          <xdr:cNvPr id="28" name="图片 10" descr="C:\Users\asus\Desktop\0c2cc6b7db51ef9c28f629acfe9f04fd.png0c2cc6b7db51ef9c28f629acfe9f04fd">
            <a:hlinkClick xmlns:r="http://schemas.openxmlformats.org/officeDocument/2006/relationships" r:id="rId1"/>
          </xdr:cNvPr>
          <xdr:cNvPicPr/>
        </xdr:nvPicPr>
        <xdr:blipFill>
          <a:blip r:embed="rId8">
            <a:duotone>
              <a:schemeClr val="accent2">
                <a:shade val="45000"/>
                <a:satMod val="135000"/>
              </a:schemeClr>
              <a:prstClr val="white"/>
            </a:duotone>
          </a:blip>
          <a:stretch>
            <a:fillRect/>
          </a:stretch>
        </xdr:blipFill>
        <xdr:spPr>
          <a:xfrm>
            <a:off x="1580029" y="3243282"/>
            <a:ext cx="739588" cy="454660"/>
          </a:xfrm>
          <a:prstGeom prst="rect">
            <a:avLst/>
          </a:prstGeom>
          <a:solidFill>
            <a:srgbClr val="BFBFBF">
              <a:alpha val="100000"/>
            </a:srgbClr>
          </a:solidFill>
          <a:ln w="12700" cap="flat" cmpd="sng">
            <a:solidFill>
              <a:srgbClr val="404040">
                <a:alpha val="95999"/>
              </a:srgbClr>
            </a:solidFill>
            <a:prstDash val="sysDot"/>
            <a:round/>
            <a:headEnd type="none" w="med" len="med"/>
            <a:tailEnd type="none" w="med" len="med"/>
          </a:ln>
        </xdr:spPr>
      </xdr:pic>
      <xdr:sp>
        <xdr:nvSpPr>
          <xdr:cNvPr id="29" name="五边形 28">
            <a:hlinkClick xmlns:r="http://schemas.openxmlformats.org/officeDocument/2006/relationships" r:id="rId9"/>
          </xdr:cNvPr>
          <xdr:cNvSpPr/>
        </xdr:nvSpPr>
        <xdr:spPr>
          <a:xfrm>
            <a:off x="6734735" y="5636559"/>
            <a:ext cx="1411941" cy="410134"/>
          </a:xfrm>
          <a:prstGeom prst="homePlate">
            <a:avLst/>
          </a:prstGeom>
          <a:solidFill>
            <a:schemeClr val="accent2">
              <a:lumMod val="75000"/>
            </a:schemeClr>
          </a:solidFill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600" b="1">
                <a:latin typeface="微软雅黑" panose="020B0503020204020204" pitchFamily="34" charset="-122"/>
                <a:ea typeface="微软雅黑" panose="020B0503020204020204" pitchFamily="34" charset="-122"/>
              </a:rPr>
              <a:t>使用说明</a:t>
            </a:r>
            <a:endParaRPr lang="zh-CN" altLang="en-US" sz="16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  <xdr:twoCellAnchor>
    <xdr:from>
      <xdr:col>0</xdr:col>
      <xdr:colOff>134937</xdr:colOff>
      <xdr:row>0</xdr:row>
      <xdr:rowOff>95250</xdr:rowOff>
    </xdr:from>
    <xdr:to>
      <xdr:col>12</xdr:col>
      <xdr:colOff>269875</xdr:colOff>
      <xdr:row>26</xdr:row>
      <xdr:rowOff>142875</xdr:rowOff>
    </xdr:to>
    <xdr:grpSp>
      <xdr:nvGrpSpPr>
        <xdr:cNvPr id="48" name="组合 47"/>
        <xdr:cNvGrpSpPr/>
      </xdr:nvGrpSpPr>
      <xdr:grpSpPr>
        <a:xfrm>
          <a:off x="134620" y="95250"/>
          <a:ext cx="7869555" cy="4876800"/>
          <a:chOff x="885265" y="707426"/>
          <a:chExt cx="7810500" cy="5534250"/>
        </a:xfrm>
      </xdr:grpSpPr>
      <xdr:sp>
        <xdr:nvSpPr>
          <xdr:cNvPr id="58" name="矩形 57"/>
          <xdr:cNvSpPr/>
        </xdr:nvSpPr>
        <xdr:spPr>
          <a:xfrm>
            <a:off x="887394" y="707426"/>
            <a:ext cx="7763547" cy="5534250"/>
          </a:xfrm>
          <a:prstGeom prst="rect">
            <a:avLst/>
          </a:prstGeom>
          <a:solidFill>
            <a:schemeClr val="accent5">
              <a:lumMod val="20000"/>
              <a:lumOff val="80000"/>
            </a:schemeClr>
          </a:solidFill>
          <a:effectLst>
            <a:outerShdw blurRad="241300" dist="304800" dir="1860000" sx="97000" sy="97000" algn="tl" rotWithShape="0">
              <a:prstClr val="black">
                <a:alpha val="78000"/>
              </a:prstClr>
            </a:outerShdw>
          </a:effectLst>
        </xdr:spPr>
        <xdr:style>
          <a:lnRef idx="0">
            <a:schemeClr val="accent4"/>
          </a:lnRef>
          <a:fillRef idx="3">
            <a:schemeClr val="accent4"/>
          </a:fillRef>
          <a:effectRef idx="3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/>
        </xdr:txBody>
      </xdr:sp>
      <xdr:sp>
        <xdr:nvSpPr>
          <xdr:cNvPr id="59" name="流程图: 决策 58"/>
          <xdr:cNvSpPr/>
        </xdr:nvSpPr>
        <xdr:spPr>
          <a:xfrm>
            <a:off x="885265" y="728381"/>
            <a:ext cx="7810500" cy="1817301"/>
          </a:xfrm>
          <a:prstGeom prst="flowChartDecision">
            <a:avLst/>
          </a:prstGeom>
          <a:solidFill>
            <a:schemeClr val="accent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/>
        </xdr:txBody>
      </xdr:sp>
      <xdr:sp>
        <xdr:nvSpPr>
          <xdr:cNvPr id="60" name="文本框 59"/>
          <xdr:cNvSpPr txBox="1"/>
        </xdr:nvSpPr>
        <xdr:spPr>
          <a:xfrm>
            <a:off x="896472" y="1203400"/>
            <a:ext cx="7741210" cy="860275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5800" b="1" cap="none" spc="0">
                <a:ln w="22225">
                  <a:noFill/>
                  <a:prstDash val="solid"/>
                </a:ln>
                <a:solidFill>
                  <a:srgbClr val="404040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黑体" panose="02010609060101010101" charset="-122"/>
              </a:rPr>
              <a:t>预算编制系统</a:t>
            </a:r>
            <a:endParaRPr lang="zh-CN" altLang="en-US" sz="5800" b="1" cap="none" spc="0">
              <a:ln w="22225">
                <a:noFill/>
                <a:prstDash val="solid"/>
              </a:ln>
              <a:solidFill>
                <a:srgbClr val="404040"/>
              </a:solidFill>
              <a:effectLst/>
              <a:latin typeface="微软雅黑" panose="020B0503020204020204" pitchFamily="34" charset="-122"/>
              <a:ea typeface="微软雅黑" panose="020B0503020204020204" pitchFamily="34" charset="-122"/>
              <a:cs typeface="黑体" panose="02010609060101010101" charset="-122"/>
            </a:endParaRPr>
          </a:p>
        </xdr:txBody>
      </xdr:sp>
    </xdr:grpSp>
    <xdr:clientData/>
  </xdr:twoCellAnchor>
  <xdr:twoCellAnchor>
    <xdr:from>
      <xdr:col>1</xdr:col>
      <xdr:colOff>571500</xdr:colOff>
      <xdr:row>9</xdr:row>
      <xdr:rowOff>142875</xdr:rowOff>
    </xdr:from>
    <xdr:to>
      <xdr:col>2</xdr:col>
      <xdr:colOff>311752</xdr:colOff>
      <xdr:row>11</xdr:row>
      <xdr:rowOff>77674</xdr:rowOff>
    </xdr:to>
    <xdr:pic>
      <xdr:nvPicPr>
        <xdr:cNvPr id="56" name="图片 10" descr="C:\Users\asus\Desktop\0c2cc6b7db51ef9c28f629acfe9f04fd.png0c2cc6b7db51ef9c28f629acfe9f04fd"/>
        <xdr:cNvPicPr/>
      </xdr:nvPicPr>
      <xdr:blipFill>
        <a:blip r:embed="rId8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914400" y="1943100"/>
          <a:ext cx="425450" cy="277495"/>
        </a:xfrm>
        <a:prstGeom prst="rect">
          <a:avLst/>
        </a:prstGeom>
        <a:solidFill>
          <a:srgbClr val="BFBFBF">
            <a:alpha val="100000"/>
          </a:srgbClr>
        </a:solidFill>
        <a:ln w="12700" cap="flat" cmpd="sng">
          <a:solidFill>
            <a:srgbClr val="404040">
              <a:alpha val="95999"/>
            </a:srgbClr>
          </a:solidFill>
          <a:prstDash val="sysDot"/>
          <a:round/>
          <a:headEnd type="none" w="med" len="med"/>
          <a:tailEnd type="none" w="med" len="med"/>
        </a:ln>
      </xdr:spPr>
    </xdr:pic>
    <xdr:clientData/>
  </xdr:twoCellAnchor>
  <xdr:twoCellAnchor>
    <xdr:from>
      <xdr:col>2</xdr:col>
      <xdr:colOff>595313</xdr:colOff>
      <xdr:row>9</xdr:row>
      <xdr:rowOff>86708</xdr:rowOff>
    </xdr:from>
    <xdr:to>
      <xdr:col>4</xdr:col>
      <xdr:colOff>326134</xdr:colOff>
      <xdr:row>11</xdr:row>
      <xdr:rowOff>182383</xdr:rowOff>
    </xdr:to>
    <xdr:sp>
      <xdr:nvSpPr>
        <xdr:cNvPr id="76" name="流程图: 准备 75">
          <a:hlinkClick xmlns:r="http://schemas.openxmlformats.org/officeDocument/2006/relationships" r:id="rId10"/>
        </xdr:cNvPr>
        <xdr:cNvSpPr/>
      </xdr:nvSpPr>
      <xdr:spPr>
        <a:xfrm>
          <a:off x="1623695" y="1886585"/>
          <a:ext cx="1102360" cy="427990"/>
        </a:xfrm>
        <a:prstGeom prst="flowChartDocument">
          <a:avLst/>
        </a:prstGeom>
        <a:solidFill>
          <a:schemeClr val="accent5">
            <a:lumMod val="50000"/>
          </a:schemeClr>
        </a:solidFill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200" b="1">
              <a:latin typeface="微软雅黑" panose="020B0503020204020204" pitchFamily="34" charset="-122"/>
              <a:ea typeface="微软雅黑" panose="020B0503020204020204" pitchFamily="34" charset="-122"/>
            </a:rPr>
            <a:t>总表</a:t>
          </a:r>
          <a:endParaRPr lang="zh-CN" altLang="en-US" sz="1200" b="1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5</xdr:col>
      <xdr:colOff>353887</xdr:colOff>
      <xdr:row>9</xdr:row>
      <xdr:rowOff>142874</xdr:rowOff>
    </xdr:from>
    <xdr:to>
      <xdr:col>7</xdr:col>
      <xdr:colOff>180125</xdr:colOff>
      <xdr:row>11</xdr:row>
      <xdr:rowOff>130457</xdr:rowOff>
    </xdr:to>
    <xdr:sp>
      <xdr:nvSpPr>
        <xdr:cNvPr id="77" name="剪去同侧角的矩形 76">
          <a:hlinkClick xmlns:r="http://schemas.openxmlformats.org/officeDocument/2006/relationships" r:id="rId10"/>
        </xdr:cNvPr>
        <xdr:cNvSpPr/>
      </xdr:nvSpPr>
      <xdr:spPr>
        <a:xfrm>
          <a:off x="3439795" y="1942465"/>
          <a:ext cx="1197610" cy="330835"/>
        </a:xfrm>
        <a:prstGeom prst="flowChartDocument">
          <a:avLst/>
        </a:prstGeom>
        <a:solidFill>
          <a:schemeClr val="accent5">
            <a:lumMod val="75000"/>
          </a:schemeClr>
        </a:solidFill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200" b="1">
              <a:latin typeface="微软雅黑" panose="020B0503020204020204" pitchFamily="34" charset="-122"/>
              <a:ea typeface="微软雅黑" panose="020B0503020204020204" pitchFamily="34" charset="-122"/>
            </a:rPr>
            <a:t>预算总表</a:t>
          </a:r>
          <a:endParaRPr lang="zh-CN" altLang="en-US" sz="1200" b="1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2</xdr:col>
      <xdr:colOff>595313</xdr:colOff>
      <xdr:row>20</xdr:row>
      <xdr:rowOff>111124</xdr:rowOff>
    </xdr:from>
    <xdr:to>
      <xdr:col>4</xdr:col>
      <xdr:colOff>326134</xdr:colOff>
      <xdr:row>23</xdr:row>
      <xdr:rowOff>24236</xdr:rowOff>
    </xdr:to>
    <xdr:sp>
      <xdr:nvSpPr>
        <xdr:cNvPr id="78" name="流程图: 准备 77">
          <a:hlinkClick xmlns:r="http://schemas.openxmlformats.org/officeDocument/2006/relationships" r:id="rId11"/>
        </xdr:cNvPr>
        <xdr:cNvSpPr/>
      </xdr:nvSpPr>
      <xdr:spPr>
        <a:xfrm>
          <a:off x="1623695" y="3796665"/>
          <a:ext cx="1102360" cy="427990"/>
        </a:xfrm>
        <a:prstGeom prst="flowChartDocument">
          <a:avLst/>
        </a:prstGeom>
        <a:solidFill>
          <a:schemeClr val="accent5">
            <a:lumMod val="50000"/>
          </a:schemeClr>
        </a:solidFill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200" b="1">
              <a:latin typeface="微软雅黑" panose="020B0503020204020204" pitchFamily="34" charset="-122"/>
              <a:ea typeface="微软雅黑" panose="020B0503020204020204" pitchFamily="34" charset="-122"/>
            </a:rPr>
            <a:t>尾款类</a:t>
          </a:r>
          <a:endParaRPr lang="zh-CN" altLang="en-US" sz="1200" b="1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5</xdr:col>
      <xdr:colOff>392322</xdr:colOff>
      <xdr:row>13</xdr:row>
      <xdr:rowOff>98445</xdr:rowOff>
    </xdr:from>
    <xdr:to>
      <xdr:col>7</xdr:col>
      <xdr:colOff>218560</xdr:colOff>
      <xdr:row>15</xdr:row>
      <xdr:rowOff>86028</xdr:rowOff>
    </xdr:to>
    <xdr:sp>
      <xdr:nvSpPr>
        <xdr:cNvPr id="79" name="剪去同侧角的矩形 78">
          <a:hlinkClick xmlns:r="http://schemas.openxmlformats.org/officeDocument/2006/relationships" r:id="rId12"/>
        </xdr:cNvPr>
        <xdr:cNvSpPr/>
      </xdr:nvSpPr>
      <xdr:spPr>
        <a:xfrm>
          <a:off x="3477895" y="2584450"/>
          <a:ext cx="1198245" cy="330200"/>
        </a:xfrm>
        <a:prstGeom prst="flowChartDocument">
          <a:avLst/>
        </a:prstGeom>
        <a:solidFill>
          <a:schemeClr val="accent5">
            <a:lumMod val="75000"/>
          </a:schemeClr>
        </a:solidFill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200" b="1">
              <a:latin typeface="微软雅黑" panose="020B0503020204020204" pitchFamily="34" charset="-122"/>
              <a:ea typeface="微软雅黑" panose="020B0503020204020204" pitchFamily="34" charset="-122"/>
            </a:rPr>
            <a:t>职工薪酬</a:t>
          </a:r>
          <a:endParaRPr lang="zh-CN" altLang="en-US" sz="1200" b="1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2</xdr:col>
      <xdr:colOff>595313</xdr:colOff>
      <xdr:row>13</xdr:row>
      <xdr:rowOff>81469</xdr:rowOff>
    </xdr:from>
    <xdr:to>
      <xdr:col>4</xdr:col>
      <xdr:colOff>326134</xdr:colOff>
      <xdr:row>15</xdr:row>
      <xdr:rowOff>177144</xdr:rowOff>
    </xdr:to>
    <xdr:sp>
      <xdr:nvSpPr>
        <xdr:cNvPr id="80" name="流程图: 准备 79">
          <a:hlinkClick xmlns:r="http://schemas.openxmlformats.org/officeDocument/2006/relationships" r:id="rId13"/>
        </xdr:cNvPr>
        <xdr:cNvSpPr/>
      </xdr:nvSpPr>
      <xdr:spPr>
        <a:xfrm>
          <a:off x="1623695" y="2567305"/>
          <a:ext cx="1102360" cy="433070"/>
        </a:xfrm>
        <a:prstGeom prst="flowChartDocument">
          <a:avLst/>
        </a:prstGeom>
        <a:solidFill>
          <a:schemeClr val="accent5">
            <a:lumMod val="50000"/>
          </a:schemeClr>
        </a:solidFill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200" b="1">
              <a:latin typeface="微软雅黑" panose="020B0503020204020204" pitchFamily="34" charset="-122"/>
              <a:ea typeface="微软雅黑" panose="020B0503020204020204" pitchFamily="34" charset="-122"/>
            </a:rPr>
            <a:t>例常类</a:t>
          </a:r>
          <a:endParaRPr lang="zh-CN" altLang="en-US" sz="1200" b="1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5</xdr:col>
      <xdr:colOff>392322</xdr:colOff>
      <xdr:row>17</xdr:row>
      <xdr:rowOff>14826</xdr:rowOff>
    </xdr:from>
    <xdr:to>
      <xdr:col>7</xdr:col>
      <xdr:colOff>218560</xdr:colOff>
      <xdr:row>19</xdr:row>
      <xdr:rowOff>2409</xdr:rowOff>
    </xdr:to>
    <xdr:sp>
      <xdr:nvSpPr>
        <xdr:cNvPr id="81" name="剪去同侧角的矩形 80">
          <a:hlinkClick xmlns:r="http://schemas.openxmlformats.org/officeDocument/2006/relationships" r:id="rId14"/>
        </xdr:cNvPr>
        <xdr:cNvSpPr/>
      </xdr:nvSpPr>
      <xdr:spPr>
        <a:xfrm>
          <a:off x="3477895" y="3186430"/>
          <a:ext cx="1198245" cy="330200"/>
        </a:xfrm>
        <a:prstGeom prst="flowChartDocument">
          <a:avLst/>
        </a:prstGeom>
        <a:solidFill>
          <a:schemeClr val="accent5">
            <a:lumMod val="75000"/>
          </a:schemeClr>
        </a:solidFill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200" b="1">
              <a:latin typeface="微软雅黑" panose="020B0503020204020204" pitchFamily="34" charset="-122"/>
              <a:ea typeface="微软雅黑" panose="020B0503020204020204" pitchFamily="34" charset="-122"/>
            </a:rPr>
            <a:t>员工餐费</a:t>
          </a:r>
          <a:endParaRPr lang="zh-CN" altLang="en-US" sz="1200" b="1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7</xdr:col>
      <xdr:colOff>487606</xdr:colOff>
      <xdr:row>13</xdr:row>
      <xdr:rowOff>98445</xdr:rowOff>
    </xdr:from>
    <xdr:to>
      <xdr:col>9</xdr:col>
      <xdr:colOff>313844</xdr:colOff>
      <xdr:row>15</xdr:row>
      <xdr:rowOff>86028</xdr:rowOff>
    </xdr:to>
    <xdr:sp>
      <xdr:nvSpPr>
        <xdr:cNvPr id="82" name="剪去同侧角的矩形 81">
          <a:hlinkClick xmlns:r="http://schemas.openxmlformats.org/officeDocument/2006/relationships" r:id="rId15"/>
        </xdr:cNvPr>
        <xdr:cNvSpPr/>
      </xdr:nvSpPr>
      <xdr:spPr>
        <a:xfrm>
          <a:off x="4944745" y="2584450"/>
          <a:ext cx="1198245" cy="330200"/>
        </a:xfrm>
        <a:prstGeom prst="flowChartDocument">
          <a:avLst/>
        </a:prstGeom>
        <a:solidFill>
          <a:schemeClr val="accent5">
            <a:lumMod val="75000"/>
          </a:schemeClr>
        </a:solidFill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200" b="1">
              <a:latin typeface="微软雅黑" panose="020B0503020204020204" pitchFamily="34" charset="-122"/>
              <a:ea typeface="微软雅黑" panose="020B0503020204020204" pitchFamily="34" charset="-122"/>
            </a:rPr>
            <a:t>能源</a:t>
          </a:r>
          <a:endParaRPr lang="zh-CN" altLang="en-US" sz="1200" b="1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7</xdr:col>
      <xdr:colOff>487606</xdr:colOff>
      <xdr:row>17</xdr:row>
      <xdr:rowOff>14826</xdr:rowOff>
    </xdr:from>
    <xdr:to>
      <xdr:col>9</xdr:col>
      <xdr:colOff>313844</xdr:colOff>
      <xdr:row>19</xdr:row>
      <xdr:rowOff>2409</xdr:rowOff>
    </xdr:to>
    <xdr:sp>
      <xdr:nvSpPr>
        <xdr:cNvPr id="83" name="剪去同侧角的矩形 82">
          <a:hlinkClick xmlns:r="http://schemas.openxmlformats.org/officeDocument/2006/relationships" r:id="rId16"/>
        </xdr:cNvPr>
        <xdr:cNvSpPr/>
      </xdr:nvSpPr>
      <xdr:spPr>
        <a:xfrm>
          <a:off x="4944745" y="3186430"/>
          <a:ext cx="1198245" cy="330200"/>
        </a:xfrm>
        <a:prstGeom prst="flowChartDocument">
          <a:avLst/>
        </a:prstGeom>
        <a:solidFill>
          <a:schemeClr val="accent5">
            <a:lumMod val="75000"/>
          </a:schemeClr>
        </a:solidFill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200" b="1">
              <a:latin typeface="微软雅黑" panose="020B0503020204020204" pitchFamily="34" charset="-122"/>
              <a:ea typeface="微软雅黑" panose="020B0503020204020204" pitchFamily="34" charset="-122"/>
            </a:rPr>
            <a:t>低值易耗</a:t>
          </a:r>
          <a:endParaRPr lang="zh-CN" altLang="en-US" sz="1200" b="1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5</xdr:col>
      <xdr:colOff>379511</xdr:colOff>
      <xdr:row>20</xdr:row>
      <xdr:rowOff>123567</xdr:rowOff>
    </xdr:from>
    <xdr:to>
      <xdr:col>7</xdr:col>
      <xdr:colOff>205749</xdr:colOff>
      <xdr:row>22</xdr:row>
      <xdr:rowOff>111150</xdr:rowOff>
    </xdr:to>
    <xdr:sp>
      <xdr:nvSpPr>
        <xdr:cNvPr id="84" name="剪去同侧角的矩形 83">
          <a:hlinkClick xmlns:r="http://schemas.openxmlformats.org/officeDocument/2006/relationships" r:id="rId11"/>
        </xdr:cNvPr>
        <xdr:cNvSpPr/>
      </xdr:nvSpPr>
      <xdr:spPr>
        <a:xfrm>
          <a:off x="3465195" y="3809365"/>
          <a:ext cx="1198245" cy="330835"/>
        </a:xfrm>
        <a:prstGeom prst="flowChartDocument">
          <a:avLst/>
        </a:prstGeom>
        <a:solidFill>
          <a:schemeClr val="accent5">
            <a:lumMod val="75000"/>
          </a:schemeClr>
        </a:solidFill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200" b="1">
              <a:latin typeface="微软雅黑" panose="020B0503020204020204" pitchFamily="34" charset="-122"/>
              <a:ea typeface="微软雅黑" panose="020B0503020204020204" pitchFamily="34" charset="-122"/>
            </a:rPr>
            <a:t>尾款</a:t>
          </a:r>
          <a:endParaRPr lang="zh-CN" altLang="en-US" sz="1200" b="1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5</xdr:col>
      <xdr:colOff>366698</xdr:colOff>
      <xdr:row>23</xdr:row>
      <xdr:rowOff>202915</xdr:rowOff>
    </xdr:from>
    <xdr:to>
      <xdr:col>7</xdr:col>
      <xdr:colOff>192936</xdr:colOff>
      <xdr:row>25</xdr:row>
      <xdr:rowOff>134936</xdr:rowOff>
    </xdr:to>
    <xdr:sp>
      <xdr:nvSpPr>
        <xdr:cNvPr id="85" name="剪去同侧角的矩形 84">
          <a:hlinkClick xmlns:r="http://schemas.openxmlformats.org/officeDocument/2006/relationships" r:id="rId17"/>
        </xdr:cNvPr>
        <xdr:cNvSpPr/>
      </xdr:nvSpPr>
      <xdr:spPr>
        <a:xfrm>
          <a:off x="3452495" y="4403090"/>
          <a:ext cx="1197610" cy="341630"/>
        </a:xfrm>
        <a:prstGeom prst="flowChartDocument">
          <a:avLst/>
        </a:prstGeom>
        <a:solidFill>
          <a:schemeClr val="accent5">
            <a:lumMod val="75000"/>
          </a:schemeClr>
        </a:solidFill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200" b="1">
              <a:latin typeface="微软雅黑" panose="020B0503020204020204" pitchFamily="34" charset="-122"/>
              <a:ea typeface="微软雅黑" panose="020B0503020204020204" pitchFamily="34" charset="-122"/>
            </a:rPr>
            <a:t>项目类</a:t>
          </a:r>
          <a:endParaRPr lang="zh-CN" altLang="en-US" sz="1200" b="1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2</xdr:col>
      <xdr:colOff>595313</xdr:colOff>
      <xdr:row>23</xdr:row>
      <xdr:rowOff>197494</xdr:rowOff>
    </xdr:from>
    <xdr:to>
      <xdr:col>4</xdr:col>
      <xdr:colOff>326134</xdr:colOff>
      <xdr:row>26</xdr:row>
      <xdr:rowOff>15357</xdr:rowOff>
    </xdr:to>
    <xdr:sp>
      <xdr:nvSpPr>
        <xdr:cNvPr id="86" name="流程图: 准备 85">
          <a:hlinkClick xmlns:r="http://schemas.openxmlformats.org/officeDocument/2006/relationships" r:id="rId17"/>
        </xdr:cNvPr>
        <xdr:cNvSpPr/>
      </xdr:nvSpPr>
      <xdr:spPr>
        <a:xfrm>
          <a:off x="1623695" y="4398010"/>
          <a:ext cx="1102360" cy="446405"/>
        </a:xfrm>
        <a:prstGeom prst="flowChartDocument">
          <a:avLst/>
        </a:prstGeom>
        <a:solidFill>
          <a:schemeClr val="accent5">
            <a:lumMod val="50000"/>
          </a:schemeClr>
        </a:solidFill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200" b="1">
              <a:latin typeface="微软雅黑" panose="020B0503020204020204" pitchFamily="34" charset="-122"/>
              <a:ea typeface="微软雅黑" panose="020B0503020204020204" pitchFamily="34" charset="-122"/>
            </a:rPr>
            <a:t>项目类</a:t>
          </a:r>
          <a:endParaRPr lang="zh-CN" altLang="en-US" sz="1200" b="1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9</xdr:col>
      <xdr:colOff>634137</xdr:colOff>
      <xdr:row>13</xdr:row>
      <xdr:rowOff>88647</xdr:rowOff>
    </xdr:from>
    <xdr:to>
      <xdr:col>11</xdr:col>
      <xdr:colOff>460375</xdr:colOff>
      <xdr:row>15</xdr:row>
      <xdr:rowOff>76230</xdr:rowOff>
    </xdr:to>
    <xdr:sp>
      <xdr:nvSpPr>
        <xdr:cNvPr id="87" name="剪去同侧角的矩形 86">
          <a:hlinkClick xmlns:r="http://schemas.openxmlformats.org/officeDocument/2006/relationships" r:id="rId18"/>
        </xdr:cNvPr>
        <xdr:cNvSpPr/>
      </xdr:nvSpPr>
      <xdr:spPr>
        <a:xfrm>
          <a:off x="6463030" y="2574290"/>
          <a:ext cx="1198245" cy="330835"/>
        </a:xfrm>
        <a:prstGeom prst="flowChartDocument">
          <a:avLst/>
        </a:prstGeom>
        <a:solidFill>
          <a:schemeClr val="accent5">
            <a:lumMod val="75000"/>
          </a:schemeClr>
        </a:solidFill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200" b="1">
              <a:latin typeface="微软雅黑" panose="020B0503020204020204" pitchFamily="34" charset="-122"/>
              <a:ea typeface="微软雅黑" panose="020B0503020204020204" pitchFamily="34" charset="-122"/>
            </a:rPr>
            <a:t>差旅费用</a:t>
          </a:r>
          <a:endParaRPr lang="zh-CN" altLang="en-US" sz="1200" b="1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9</xdr:col>
      <xdr:colOff>404812</xdr:colOff>
      <xdr:row>23</xdr:row>
      <xdr:rowOff>160392</xdr:rowOff>
    </xdr:from>
    <xdr:to>
      <xdr:col>11</xdr:col>
      <xdr:colOff>366712</xdr:colOff>
      <xdr:row>26</xdr:row>
      <xdr:rowOff>65142</xdr:rowOff>
    </xdr:to>
    <xdr:sp>
      <xdr:nvSpPr>
        <xdr:cNvPr id="88" name="泪滴形 87">
          <a:hlinkClick xmlns:r="http://schemas.openxmlformats.org/officeDocument/2006/relationships" r:id="rId9"/>
        </xdr:cNvPr>
        <xdr:cNvSpPr/>
      </xdr:nvSpPr>
      <xdr:spPr>
        <a:xfrm>
          <a:off x="6233795" y="4360545"/>
          <a:ext cx="1333500" cy="533400"/>
        </a:xfrm>
        <a:prstGeom prst="teardrop">
          <a:avLst/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200" b="1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使用说明</a:t>
          </a:r>
          <a:endParaRPr lang="zh-CN" altLang="en-US" sz="1200" b="1">
            <a:solidFill>
              <a:sysClr val="windowText" lastClr="0000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</xdr:col>
      <xdr:colOff>587376</xdr:colOff>
      <xdr:row>13</xdr:row>
      <xdr:rowOff>127000</xdr:rowOff>
    </xdr:from>
    <xdr:to>
      <xdr:col>2</xdr:col>
      <xdr:colOff>347476</xdr:colOff>
      <xdr:row>15</xdr:row>
      <xdr:rowOff>71437</xdr:rowOff>
    </xdr:to>
    <xdr:pic>
      <xdr:nvPicPr>
        <xdr:cNvPr id="89" name="图片 15" descr="C:\Users\asus\Desktop\805b5e0c1ddf51d0fab3565e9dd6a58b.png805b5e0c1ddf51d0fab3565e9dd6a58b"/>
        <xdr:cNvPicPr/>
      </xdr:nvPicPr>
      <xdr:blipFill>
        <a:blip r:embed="rId7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930275" y="2613025"/>
          <a:ext cx="445770" cy="287020"/>
        </a:xfrm>
        <a:prstGeom prst="rect">
          <a:avLst/>
        </a:prstGeom>
        <a:solidFill>
          <a:srgbClr val="BFBFBF">
            <a:alpha val="100000"/>
          </a:srgbClr>
        </a:solidFill>
        <a:ln w="12700" cap="flat" cmpd="sng">
          <a:solidFill>
            <a:srgbClr val="404040">
              <a:alpha val="95999"/>
            </a:srgbClr>
          </a:solidFill>
          <a:prstDash val="sysDot"/>
          <a:round/>
          <a:headEnd type="none" w="med" len="med"/>
          <a:tailEnd type="none" w="med" len="med"/>
        </a:ln>
      </xdr:spPr>
    </xdr:pic>
    <xdr:clientData/>
  </xdr:twoCellAnchor>
  <xdr:twoCellAnchor>
    <xdr:from>
      <xdr:col>1</xdr:col>
      <xdr:colOff>587374</xdr:colOff>
      <xdr:row>20</xdr:row>
      <xdr:rowOff>160394</xdr:rowOff>
    </xdr:from>
    <xdr:to>
      <xdr:col>2</xdr:col>
      <xdr:colOff>347474</xdr:colOff>
      <xdr:row>22</xdr:row>
      <xdr:rowOff>104831</xdr:rowOff>
    </xdr:to>
    <xdr:pic>
      <xdr:nvPicPr>
        <xdr:cNvPr id="90" name="图片 15" descr="C:\Users\asus\Desktop\805b5e0c1ddf51d0fab3565e9dd6a58b.png805b5e0c1ddf51d0fab3565e9dd6a58b"/>
        <xdr:cNvPicPr/>
      </xdr:nvPicPr>
      <xdr:blipFill>
        <a:blip r:embed="rId7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929640" y="3846195"/>
          <a:ext cx="446405" cy="287655"/>
        </a:xfrm>
        <a:prstGeom prst="rect">
          <a:avLst/>
        </a:prstGeom>
        <a:solidFill>
          <a:srgbClr val="BFBFBF">
            <a:alpha val="100000"/>
          </a:srgbClr>
        </a:solidFill>
        <a:ln w="12700" cap="flat" cmpd="sng">
          <a:solidFill>
            <a:srgbClr val="404040">
              <a:alpha val="95999"/>
            </a:srgbClr>
          </a:solidFill>
          <a:prstDash val="sysDot"/>
          <a:round/>
          <a:headEnd type="none" w="med" len="med"/>
          <a:tailEnd type="none" w="med" len="med"/>
        </a:ln>
      </xdr:spPr>
    </xdr:pic>
    <xdr:clientData/>
  </xdr:twoCellAnchor>
  <xdr:twoCellAnchor>
    <xdr:from>
      <xdr:col>1</xdr:col>
      <xdr:colOff>620711</xdr:colOff>
      <xdr:row>24</xdr:row>
      <xdr:rowOff>74667</xdr:rowOff>
    </xdr:from>
    <xdr:to>
      <xdr:col>2</xdr:col>
      <xdr:colOff>380811</xdr:colOff>
      <xdr:row>25</xdr:row>
      <xdr:rowOff>201667</xdr:rowOff>
    </xdr:to>
    <xdr:pic>
      <xdr:nvPicPr>
        <xdr:cNvPr id="91" name="图片 15" descr="C:\Users\asus\Desktop\805b5e0c1ddf51d0fab3565e9dd6a58b.png805b5e0c1ddf51d0fab3565e9dd6a58b"/>
        <xdr:cNvPicPr/>
      </xdr:nvPicPr>
      <xdr:blipFill>
        <a:blip r:embed="rId7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963295" y="4512945"/>
          <a:ext cx="445770" cy="298450"/>
        </a:xfrm>
        <a:prstGeom prst="rect">
          <a:avLst/>
        </a:prstGeom>
        <a:solidFill>
          <a:srgbClr val="BFBFBF">
            <a:alpha val="100000"/>
          </a:srgbClr>
        </a:solidFill>
        <a:ln w="12700" cap="flat" cmpd="sng">
          <a:solidFill>
            <a:srgbClr val="404040">
              <a:alpha val="95999"/>
            </a:srgbClr>
          </a:solidFill>
          <a:prstDash val="sysDot"/>
          <a:round/>
          <a:headEnd type="none" w="med" len="med"/>
          <a:tailEnd type="none" w="med" len="me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152399</xdr:colOff>
      <xdr:row>0</xdr:row>
      <xdr:rowOff>236647</xdr:rowOff>
    </xdr:from>
    <xdr:to>
      <xdr:col>14</xdr:col>
      <xdr:colOff>552450</xdr:colOff>
      <xdr:row>32</xdr:row>
      <xdr:rowOff>104775</xdr:rowOff>
    </xdr:to>
    <xdr:pic>
      <xdr:nvPicPr>
        <xdr:cNvPr id="4" name="图片 3"/>
        <xdr:cNvPicPr>
          <a:picLocks noChangeAspect="1"/>
        </xdr:cNvPicPr>
      </xdr:nvPicPr>
      <xdr:blipFill>
        <a:blip r:embed="rId1">
          <a:duotone>
            <a:schemeClr val="accent5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151765" y="236220"/>
          <a:ext cx="9573260" cy="54406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43</xdr:row>
      <xdr:rowOff>0</xdr:rowOff>
    </xdr:from>
    <xdr:to>
      <xdr:col>3</xdr:col>
      <xdr:colOff>389255</xdr:colOff>
      <xdr:row>57</xdr:row>
      <xdr:rowOff>57785</xdr:rowOff>
    </xdr:to>
    <xdr:pic>
      <xdr:nvPicPr>
        <xdr:cNvPr id="2" name="图片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11039475"/>
          <a:ext cx="2580005" cy="299148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08&#24180;&#19978;&#21322;&#24180;\2008&#20844;&#21496;&#27719;&#24635;10&#2015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2008&#20844;&#21496;&#27719;&#24635;10&#2015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08&#20844;&#21496;&#27719;&#24635;10&#20159;&#1997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链总备用金明细"/>
      <sheetName val="汇总预算"/>
      <sheetName val="参数表"/>
      <sheetName val="汇总预算 (2)"/>
      <sheetName val="预算执行情况汇总表"/>
      <sheetName val="1月台帐"/>
      <sheetName val="2月台帐"/>
      <sheetName val="3月台帐"/>
      <sheetName val="4月台帐"/>
      <sheetName val="5月台帐"/>
      <sheetName val="6月台帐"/>
      <sheetName val="7月台帐"/>
      <sheetName val="8月台帐"/>
      <sheetName val="9月台帐"/>
      <sheetName val="10月台帐"/>
      <sheetName val="11月台帐"/>
      <sheetName val="12月台帐"/>
      <sheetName val="Sheet1"/>
      <sheetName val="科目名称1"/>
      <sheetName val="部门名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链总备用金明细"/>
      <sheetName val="部门透视"/>
      <sheetName val="科目透视"/>
      <sheetName val="汇总预算"/>
      <sheetName val="参数表"/>
      <sheetName val="汇总预算 (2)"/>
      <sheetName val="执行透视"/>
      <sheetName val="预算执行情况汇总表"/>
      <sheetName val="1月台帐"/>
      <sheetName val="2月台帐"/>
      <sheetName val="3月台帐"/>
      <sheetName val="4月台帐"/>
      <sheetName val="5月台帐"/>
      <sheetName val="6月台帐"/>
      <sheetName val="7月台帐"/>
      <sheetName val="8月台帐"/>
      <sheetName val="9月台帐"/>
      <sheetName val="10月台帐"/>
      <sheetName val="11月台帐"/>
      <sheetName val="12月台帐"/>
      <sheetName val="Sheet1"/>
      <sheetName val="科目名称1"/>
      <sheetName val="部门名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链总备用金明细"/>
      <sheetName val="部门透视"/>
      <sheetName val="科目透视"/>
      <sheetName val="汇总预算"/>
      <sheetName val="参数表"/>
      <sheetName val="汇总预算 (2)"/>
      <sheetName val="执行透视"/>
      <sheetName val="1月台帐"/>
      <sheetName val="2月台帐"/>
      <sheetName val="3月台帐"/>
      <sheetName val="4月台帐"/>
      <sheetName val="5月台帐"/>
      <sheetName val="6月台帐"/>
      <sheetName val="预算执行情况汇总表"/>
      <sheetName val="7月台帐"/>
      <sheetName val="8月台帐"/>
      <sheetName val="9月台帐"/>
      <sheetName val="10月台帐"/>
      <sheetName val="11月台帐"/>
      <sheetName val="12月台帐"/>
      <sheetName val="Sheet1"/>
      <sheetName val="科目名称1"/>
      <sheetName val="部门名称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theme="8" tint="-0.499984740745262"/>
  </sheetPr>
  <dimension ref="A1:A28"/>
  <sheetViews>
    <sheetView showGridLines="0" showRowColHeaders="0" zoomScale="120" zoomScaleNormal="120" workbookViewId="0">
      <selection activeCell="A1" sqref="A1"/>
    </sheetView>
  </sheetViews>
  <sheetFormatPr defaultColWidth="0" defaultRowHeight="13.5" zeroHeight="1"/>
  <cols>
    <col min="1" max="1" width="4.5" customWidth="1"/>
    <col min="2" max="11" width="9" customWidth="1"/>
    <col min="12" max="12" width="7" customWidth="1"/>
    <col min="13" max="13" width="4.875" customWidth="1"/>
    <col min="14" max="14" width="2.125" customWidth="1"/>
    <col min="15" max="15" width="9" hidden="1" customWidth="1"/>
    <col min="16" max="16383" width="9" hidden="1"/>
    <col min="16384" max="16384" width="2.375" hidden="1" customWidth="1"/>
  </cols>
  <sheetData>
    <row r="1" ht="15" customHeight="1"/>
    <row r="2" ht="20.25" customHeight="1"/>
    <row r="3" ht="16.5" customHeight="1"/>
    <row r="4" ht="16.5" customHeight="1"/>
    <row r="5" ht="19.5" customHeight="1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 ht="18.75" customHeight="1"/>
    <row r="25"/>
    <row r="26" ht="17.25" customHeight="1"/>
    <row r="27" ht="21.75" customHeight="1"/>
    <row r="28"/>
  </sheetData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 tint="-0.249977111117893"/>
  </sheetPr>
  <dimension ref="N1:O33"/>
  <sheetViews>
    <sheetView showGridLines="0" workbookViewId="0">
      <selection activeCell="N1" sqref="N1:O1"/>
    </sheetView>
  </sheetViews>
  <sheetFormatPr defaultColWidth="0" defaultRowHeight="13.5" zeroHeight="1"/>
  <cols>
    <col min="1" max="1" width="3.375" customWidth="1"/>
    <col min="2" max="15" width="9" customWidth="1"/>
    <col min="16" max="16" width="2.625" customWidth="1"/>
    <col min="17" max="18" width="9" hidden="1" customWidth="1"/>
    <col min="19" max="16384" width="9" hidden="1"/>
  </cols>
  <sheetData>
    <row r="1" ht="20.25" customHeight="1" spans="14:15">
      <c r="N1" s="409" t="s">
        <v>0</v>
      </c>
      <c r="O1" s="409"/>
    </row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</sheetData>
  <mergeCells count="1">
    <mergeCell ref="N1:O1"/>
  </mergeCells>
  <hyperlinks>
    <hyperlink ref="N1:O1" location="首页!A1" display="返回首页"/>
  </hyperlinks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theme="8" tint="0.399975585192419"/>
  </sheetPr>
  <dimension ref="B1:H42"/>
  <sheetViews>
    <sheetView showGridLines="0" tabSelected="1" workbookViewId="0">
      <selection activeCell="C44" sqref="C44"/>
    </sheetView>
  </sheetViews>
  <sheetFormatPr defaultColWidth="0" defaultRowHeight="16.5" outlineLevelCol="7"/>
  <cols>
    <col min="1" max="1" width="1.875" style="320" customWidth="1"/>
    <col min="2" max="2" width="7.25" style="320" customWidth="1"/>
    <col min="3" max="3" width="28.75" style="320" customWidth="1"/>
    <col min="4" max="4" width="34.375" style="321" customWidth="1"/>
    <col min="5" max="5" width="22.75" style="322" customWidth="1"/>
    <col min="6" max="6" width="14" style="322" customWidth="1"/>
    <col min="7" max="7" width="24.75" style="320" customWidth="1"/>
    <col min="8" max="8" width="18.25" style="320" customWidth="1"/>
    <col min="9" max="9" width="1.75" style="320" customWidth="1"/>
    <col min="10" max="16384" width="9" style="320" hidden="1"/>
  </cols>
  <sheetData>
    <row r="1" ht="9.75" customHeight="1"/>
    <row r="2" ht="23.25" spans="2:7">
      <c r="B2" s="323" t="s">
        <v>1</v>
      </c>
      <c r="G2" s="7" t="s">
        <v>0</v>
      </c>
    </row>
    <row r="3" ht="54" spans="2:7">
      <c r="B3" s="324" t="s">
        <v>2</v>
      </c>
      <c r="C3" s="325" t="s">
        <v>3</v>
      </c>
      <c r="D3" s="325" t="s">
        <v>4</v>
      </c>
      <c r="E3" s="326" t="s">
        <v>5</v>
      </c>
      <c r="F3" s="326" t="s">
        <v>6</v>
      </c>
      <c r="G3" s="327" t="s">
        <v>7</v>
      </c>
    </row>
    <row r="4" ht="39" customHeight="1" spans="2:7">
      <c r="B4" s="328" t="s">
        <v>8</v>
      </c>
      <c r="C4" s="329" t="s">
        <v>9</v>
      </c>
      <c r="D4" s="330">
        <f>E21</f>
        <v>118.984</v>
      </c>
      <c r="E4" s="331">
        <f>F21</f>
        <v>105.94</v>
      </c>
      <c r="F4" s="332">
        <f>IFERROR((D4-E4)/E4,"")</f>
        <v>0.123126297904474</v>
      </c>
      <c r="G4" s="333" t="s">
        <v>10</v>
      </c>
    </row>
    <row r="5" ht="38.25" customHeight="1" spans="2:7">
      <c r="B5" s="334" t="s">
        <v>11</v>
      </c>
      <c r="C5" s="335" t="s">
        <v>12</v>
      </c>
      <c r="D5" s="336">
        <f>E32</f>
        <v>0.5</v>
      </c>
      <c r="E5" s="337">
        <f>F32</f>
        <v>0</v>
      </c>
      <c r="F5" s="338" t="str">
        <f t="shared" ref="F5:F7" si="0">IFERROR((D5-E5)/E5,"")</f>
        <v/>
      </c>
      <c r="G5" s="339" t="s">
        <v>13</v>
      </c>
    </row>
    <row r="6" ht="23.25" customHeight="1" spans="2:7">
      <c r="B6" s="340" t="s">
        <v>14</v>
      </c>
      <c r="C6" s="329" t="s">
        <v>15</v>
      </c>
      <c r="D6" s="330">
        <f>E41</f>
        <v>5</v>
      </c>
      <c r="E6" s="331">
        <f>F41</f>
        <v>0</v>
      </c>
      <c r="F6" s="332" t="str">
        <f t="shared" si="0"/>
        <v/>
      </c>
      <c r="G6" s="333" t="s">
        <v>16</v>
      </c>
    </row>
    <row r="7" spans="2:7">
      <c r="B7" s="341"/>
      <c r="C7" s="342" t="s">
        <v>17</v>
      </c>
      <c r="D7" s="343">
        <f>SUM(D4:D6)</f>
        <v>124.484</v>
      </c>
      <c r="E7" s="344">
        <f>SUM(E4:E6)</f>
        <v>105.94</v>
      </c>
      <c r="F7" s="345">
        <f t="shared" si="0"/>
        <v>0.3702</v>
      </c>
      <c r="G7" s="346">
        <f>SUM(G4:G5)</f>
        <v>0</v>
      </c>
    </row>
    <row r="9" ht="23.25" spans="2:2">
      <c r="B9" s="323" t="s">
        <v>18</v>
      </c>
    </row>
    <row r="10" ht="45" spans="2:8">
      <c r="B10" s="347" t="s">
        <v>2</v>
      </c>
      <c r="C10" s="348" t="s">
        <v>3</v>
      </c>
      <c r="D10" s="348" t="s">
        <v>19</v>
      </c>
      <c r="E10" s="349" t="s">
        <v>4</v>
      </c>
      <c r="F10" s="349" t="s">
        <v>5</v>
      </c>
      <c r="G10" s="348" t="s">
        <v>6</v>
      </c>
      <c r="H10" s="350" t="s">
        <v>7</v>
      </c>
    </row>
    <row r="11" spans="2:8">
      <c r="B11" s="351">
        <v>1</v>
      </c>
      <c r="C11" s="352" t="s">
        <v>20</v>
      </c>
      <c r="D11" s="353" t="s">
        <v>21</v>
      </c>
      <c r="E11" s="354">
        <f>'1-例常类'!F3/10000</f>
        <v>65</v>
      </c>
      <c r="F11" s="355">
        <f>'1-例常类'!G3/10000</f>
        <v>50</v>
      </c>
      <c r="G11" s="356">
        <f>IFERROR((E11-F11)/F11,"")</f>
        <v>0.3</v>
      </c>
      <c r="H11" s="357"/>
    </row>
    <row r="12" spans="2:8">
      <c r="B12" s="358">
        <v>2</v>
      </c>
      <c r="C12" s="359" t="s">
        <v>22</v>
      </c>
      <c r="D12" s="360" t="s">
        <v>23</v>
      </c>
      <c r="E12" s="361">
        <f>'1-例常类'!F4/10000</f>
        <v>10</v>
      </c>
      <c r="F12" s="362">
        <f>'1-例常类'!G4/10000</f>
        <v>8.5</v>
      </c>
      <c r="G12" s="363">
        <f t="shared" ref="G12:G42" si="1">IFERROR((E12-F12)/F12,"")</f>
        <v>0.5294</v>
      </c>
      <c r="H12" s="339"/>
    </row>
    <row r="13" spans="2:8">
      <c r="B13" s="351">
        <v>3</v>
      </c>
      <c r="C13" s="352" t="s">
        <v>24</v>
      </c>
      <c r="D13" s="353" t="s">
        <v>25</v>
      </c>
      <c r="E13" s="354">
        <f>'1-例常类'!F5/10000</f>
        <v>10</v>
      </c>
      <c r="F13" s="355">
        <f>'1-例常类'!G5/10000</f>
        <v>5</v>
      </c>
      <c r="G13" s="356">
        <f t="shared" si="1"/>
        <v>1</v>
      </c>
      <c r="H13" s="364"/>
    </row>
    <row r="14" spans="2:8">
      <c r="B14" s="358">
        <v>4</v>
      </c>
      <c r="C14" s="359" t="s">
        <v>26</v>
      </c>
      <c r="D14" s="360" t="s">
        <v>26</v>
      </c>
      <c r="E14" s="361">
        <f>'1-例常类'!F6/10000</f>
        <v>1</v>
      </c>
      <c r="F14" s="362">
        <f>'1-例常类'!G6/10000</f>
        <v>0.8</v>
      </c>
      <c r="G14" s="363">
        <f t="shared" si="1"/>
        <v>0.25</v>
      </c>
      <c r="H14" s="339"/>
    </row>
    <row r="15" spans="2:8">
      <c r="B15" s="351">
        <v>5</v>
      </c>
      <c r="C15" s="352" t="s">
        <v>27</v>
      </c>
      <c r="D15" s="353" t="s">
        <v>28</v>
      </c>
      <c r="E15" s="354">
        <f>'1-例常类'!F7/10000</f>
        <v>28.6</v>
      </c>
      <c r="F15" s="355">
        <f>'1-例常类'!G7/10000</f>
        <v>23</v>
      </c>
      <c r="G15" s="356">
        <f t="shared" si="1"/>
        <v>0.243478260869565</v>
      </c>
      <c r="H15" s="364"/>
    </row>
    <row r="16" spans="2:8">
      <c r="B16" s="358">
        <v>7</v>
      </c>
      <c r="C16" s="359" t="s">
        <v>29</v>
      </c>
      <c r="D16" s="360" t="s">
        <v>30</v>
      </c>
      <c r="E16" s="361">
        <f>'1-例常类'!F8/10000</f>
        <v>1.35</v>
      </c>
      <c r="F16" s="362">
        <f>'1-例常类'!G8/10000</f>
        <v>15</v>
      </c>
      <c r="G16" s="363">
        <f t="shared" si="1"/>
        <v>-0.91</v>
      </c>
      <c r="H16" s="339"/>
    </row>
    <row r="17" spans="2:8">
      <c r="B17" s="351">
        <v>8</v>
      </c>
      <c r="C17" s="352" t="s">
        <v>31</v>
      </c>
      <c r="D17" s="353" t="s">
        <v>32</v>
      </c>
      <c r="E17" s="354">
        <f>'1-例常类'!F9/10000</f>
        <v>2.6</v>
      </c>
      <c r="F17" s="355">
        <f>'1-例常类'!G9/10000</f>
        <v>2</v>
      </c>
      <c r="G17" s="356">
        <f t="shared" si="1"/>
        <v>0.3</v>
      </c>
      <c r="H17" s="364"/>
    </row>
    <row r="18" spans="2:8">
      <c r="B18" s="358">
        <v>9</v>
      </c>
      <c r="C18" s="359" t="s">
        <v>33</v>
      </c>
      <c r="D18" s="360" t="s">
        <v>34</v>
      </c>
      <c r="E18" s="361">
        <f>'1-例常类'!F10/10000</f>
        <v>0.294</v>
      </c>
      <c r="F18" s="362">
        <f>'1-例常类'!G10/10000</f>
        <v>1.5</v>
      </c>
      <c r="G18" s="363">
        <f t="shared" si="1"/>
        <v>-0.804</v>
      </c>
      <c r="H18" s="339"/>
    </row>
    <row r="19" spans="2:8">
      <c r="B19" s="351">
        <v>10</v>
      </c>
      <c r="C19" s="352" t="s">
        <v>35</v>
      </c>
      <c r="D19" s="353" t="s">
        <v>36</v>
      </c>
      <c r="E19" s="354">
        <f>'1-例常类'!F11/10000</f>
        <v>0.08</v>
      </c>
      <c r="F19" s="355">
        <f>'1-例常类'!G11/10000</f>
        <v>0.08</v>
      </c>
      <c r="G19" s="356">
        <f t="shared" si="1"/>
        <v>0</v>
      </c>
      <c r="H19" s="364"/>
    </row>
    <row r="20" spans="2:8">
      <c r="B20" s="358">
        <v>11</v>
      </c>
      <c r="C20" s="359" t="s">
        <v>37</v>
      </c>
      <c r="D20" s="360" t="s">
        <v>36</v>
      </c>
      <c r="E20" s="361">
        <f>'1-例常类'!F12/10000</f>
        <v>0.06</v>
      </c>
      <c r="F20" s="362">
        <f>'1-例常类'!G12/10000</f>
        <v>0.06</v>
      </c>
      <c r="G20" s="363">
        <f t="shared" si="1"/>
        <v>0</v>
      </c>
      <c r="H20" s="339"/>
    </row>
    <row r="21" spans="2:8">
      <c r="B21" s="340" t="s">
        <v>8</v>
      </c>
      <c r="C21" s="365" t="s">
        <v>38</v>
      </c>
      <c r="D21" s="366"/>
      <c r="E21" s="367">
        <f>SUM(E11:E20)</f>
        <v>118.984</v>
      </c>
      <c r="F21" s="367">
        <f>SUM(F11:F20)</f>
        <v>105.94</v>
      </c>
      <c r="G21" s="368">
        <f t="shared" si="1"/>
        <v>0.123126297904474</v>
      </c>
      <c r="H21" s="369"/>
    </row>
    <row r="22" ht="20.25" customHeight="1" spans="2:8">
      <c r="B22" s="370">
        <v>1</v>
      </c>
      <c r="C22" s="371" t="str">
        <f>'2-尾款类'!C5</f>
        <v>购买A设备质保金尾款</v>
      </c>
      <c r="D22" s="372" t="str">
        <f>'2-尾款类'!D5</f>
        <v>质保金5%</v>
      </c>
      <c r="E22" s="355">
        <f>'2-尾款类'!F5</f>
        <v>0.5</v>
      </c>
      <c r="F22" s="355">
        <v>0</v>
      </c>
      <c r="G22" s="356" t="str">
        <f t="shared" si="1"/>
        <v/>
      </c>
      <c r="H22" s="357"/>
    </row>
    <row r="23" spans="2:8">
      <c r="B23" s="373">
        <v>2</v>
      </c>
      <c r="C23" s="374">
        <f>'2-尾款类'!C6</f>
        <v>0</v>
      </c>
      <c r="D23" s="375">
        <f>'2-尾款类'!D6</f>
        <v>0</v>
      </c>
      <c r="E23" s="376">
        <f>'2-尾款类'!F6</f>
        <v>0</v>
      </c>
      <c r="F23" s="362"/>
      <c r="G23" s="363" t="str">
        <f t="shared" si="1"/>
        <v/>
      </c>
      <c r="H23" s="339"/>
    </row>
    <row r="24" spans="2:8">
      <c r="B24" s="370">
        <v>3</v>
      </c>
      <c r="C24" s="377">
        <f>'2-尾款类'!C7</f>
        <v>0</v>
      </c>
      <c r="D24" s="378">
        <f>'2-尾款类'!D7</f>
        <v>0</v>
      </c>
      <c r="E24" s="379">
        <f>'2-尾款类'!F7</f>
        <v>0</v>
      </c>
      <c r="F24" s="355"/>
      <c r="G24" s="356" t="str">
        <f t="shared" si="1"/>
        <v/>
      </c>
      <c r="H24" s="357"/>
    </row>
    <row r="25" spans="2:8">
      <c r="B25" s="373">
        <v>4</v>
      </c>
      <c r="C25" s="374">
        <f>'2-尾款类'!C8</f>
        <v>0</v>
      </c>
      <c r="D25" s="375">
        <f>'2-尾款类'!D8</f>
        <v>0</v>
      </c>
      <c r="E25" s="376">
        <f>'2-尾款类'!F8</f>
        <v>0</v>
      </c>
      <c r="F25" s="362"/>
      <c r="G25" s="363" t="str">
        <f t="shared" si="1"/>
        <v/>
      </c>
      <c r="H25" s="339"/>
    </row>
    <row r="26" spans="2:8">
      <c r="B26" s="370">
        <v>5</v>
      </c>
      <c r="C26" s="377">
        <f>'2-尾款类'!C9</f>
        <v>0</v>
      </c>
      <c r="D26" s="378">
        <f>'2-尾款类'!D9</f>
        <v>0</v>
      </c>
      <c r="E26" s="379">
        <f>'2-尾款类'!F9</f>
        <v>0</v>
      </c>
      <c r="F26" s="355"/>
      <c r="G26" s="356" t="str">
        <f t="shared" si="1"/>
        <v/>
      </c>
      <c r="H26" s="357"/>
    </row>
    <row r="27" spans="2:8">
      <c r="B27" s="373">
        <v>6</v>
      </c>
      <c r="C27" s="374">
        <f>'2-尾款类'!C10</f>
        <v>0</v>
      </c>
      <c r="D27" s="375">
        <f>'2-尾款类'!D10</f>
        <v>0</v>
      </c>
      <c r="E27" s="376">
        <f>'2-尾款类'!F10</f>
        <v>0</v>
      </c>
      <c r="F27" s="362"/>
      <c r="G27" s="363" t="str">
        <f t="shared" si="1"/>
        <v/>
      </c>
      <c r="H27" s="339"/>
    </row>
    <row r="28" spans="2:8">
      <c r="B28" s="370">
        <v>7</v>
      </c>
      <c r="C28" s="377">
        <f>'2-尾款类'!C11</f>
        <v>0</v>
      </c>
      <c r="D28" s="378">
        <f>'2-尾款类'!D11</f>
        <v>0</v>
      </c>
      <c r="E28" s="379">
        <f>'2-尾款类'!F11</f>
        <v>0</v>
      </c>
      <c r="F28" s="355"/>
      <c r="G28" s="356" t="str">
        <f t="shared" si="1"/>
        <v/>
      </c>
      <c r="H28" s="357"/>
    </row>
    <row r="29" spans="2:8">
      <c r="B29" s="373">
        <v>8</v>
      </c>
      <c r="C29" s="374">
        <f>'2-尾款类'!C12</f>
        <v>0</v>
      </c>
      <c r="D29" s="375">
        <f>'2-尾款类'!D12</f>
        <v>0</v>
      </c>
      <c r="E29" s="376">
        <f>'2-尾款类'!F12</f>
        <v>0</v>
      </c>
      <c r="F29" s="362"/>
      <c r="G29" s="363" t="str">
        <f t="shared" si="1"/>
        <v/>
      </c>
      <c r="H29" s="339"/>
    </row>
    <row r="30" spans="2:8">
      <c r="B30" s="370">
        <v>9</v>
      </c>
      <c r="C30" s="377">
        <f>'2-尾款类'!C13</f>
        <v>0</v>
      </c>
      <c r="D30" s="378">
        <f>'2-尾款类'!D13</f>
        <v>0</v>
      </c>
      <c r="E30" s="379">
        <f>'2-尾款类'!F13</f>
        <v>0</v>
      </c>
      <c r="F30" s="355"/>
      <c r="G30" s="356" t="str">
        <f t="shared" si="1"/>
        <v/>
      </c>
      <c r="H30" s="357"/>
    </row>
    <row r="31" spans="2:8">
      <c r="B31" s="373">
        <v>10</v>
      </c>
      <c r="C31" s="374">
        <f>'2-尾款类'!C14</f>
        <v>0</v>
      </c>
      <c r="D31" s="375">
        <f>'2-尾款类'!D14</f>
        <v>0</v>
      </c>
      <c r="E31" s="376">
        <f>'2-尾款类'!F14</f>
        <v>0</v>
      </c>
      <c r="F31" s="362"/>
      <c r="G31" s="363" t="str">
        <f t="shared" si="1"/>
        <v/>
      </c>
      <c r="H31" s="339"/>
    </row>
    <row r="32" ht="17.25" spans="2:8">
      <c r="B32" s="380" t="s">
        <v>11</v>
      </c>
      <c r="C32" s="381" t="s">
        <v>39</v>
      </c>
      <c r="D32" s="382"/>
      <c r="E32" s="383">
        <f>SUM(E22:E31)</f>
        <v>0.5</v>
      </c>
      <c r="F32" s="383">
        <f>SUM(F22:F31)</f>
        <v>0</v>
      </c>
      <c r="G32" s="384" t="str">
        <f t="shared" si="1"/>
        <v/>
      </c>
      <c r="H32" s="385"/>
    </row>
    <row r="33" ht="45" spans="2:8">
      <c r="B33" s="347" t="s">
        <v>2</v>
      </c>
      <c r="C33" s="348" t="s">
        <v>3</v>
      </c>
      <c r="D33" s="348" t="s">
        <v>19</v>
      </c>
      <c r="E33" s="349" t="s">
        <v>4</v>
      </c>
      <c r="F33" s="349" t="s">
        <v>5</v>
      </c>
      <c r="G33" s="348" t="s">
        <v>6</v>
      </c>
      <c r="H33" s="350" t="s">
        <v>7</v>
      </c>
    </row>
    <row r="34" spans="2:8">
      <c r="B34" s="373">
        <v>1</v>
      </c>
      <c r="C34" s="386" t="str">
        <f>'3-项目类'!C4</f>
        <v>购买B设备</v>
      </c>
      <c r="D34" s="387" t="str">
        <f>'3-项目类'!D4</f>
        <v>新增设备</v>
      </c>
      <c r="E34" s="387">
        <f>'3-项目类'!E4</f>
        <v>5</v>
      </c>
      <c r="F34" s="387">
        <v>0</v>
      </c>
      <c r="G34" s="388" t="str">
        <f>IFERROR((E34-F34)/F34,"")</f>
        <v/>
      </c>
      <c r="H34" s="389"/>
    </row>
    <row r="35" spans="2:8">
      <c r="B35" s="370">
        <v>2</v>
      </c>
      <c r="C35" s="377">
        <f>'3-项目类'!C5</f>
        <v>0</v>
      </c>
      <c r="D35" s="390">
        <f>'3-项目类'!D5</f>
        <v>0</v>
      </c>
      <c r="E35" s="391">
        <f>'3-项目类'!E5</f>
        <v>0</v>
      </c>
      <c r="F35" s="392"/>
      <c r="G35" s="393" t="str">
        <f t="shared" si="1"/>
        <v/>
      </c>
      <c r="H35" s="394"/>
    </row>
    <row r="36" spans="2:8">
      <c r="B36" s="373">
        <v>3</v>
      </c>
      <c r="C36" s="374">
        <f>'3-项目类'!C6</f>
        <v>0</v>
      </c>
      <c r="D36" s="395">
        <f>'3-项目类'!D6</f>
        <v>0</v>
      </c>
      <c r="E36" s="396">
        <f>'3-项目类'!E6</f>
        <v>0</v>
      </c>
      <c r="F36" s="387"/>
      <c r="G36" s="388" t="str">
        <f t="shared" si="1"/>
        <v/>
      </c>
      <c r="H36" s="389"/>
    </row>
    <row r="37" spans="2:8">
      <c r="B37" s="370">
        <v>4</v>
      </c>
      <c r="C37" s="377">
        <f>'3-项目类'!C7</f>
        <v>0</v>
      </c>
      <c r="D37" s="390">
        <f>'3-项目类'!D7</f>
        <v>0</v>
      </c>
      <c r="E37" s="391">
        <f>'3-项目类'!E7</f>
        <v>0</v>
      </c>
      <c r="F37" s="355"/>
      <c r="G37" s="356" t="str">
        <f t="shared" si="1"/>
        <v/>
      </c>
      <c r="H37" s="357"/>
    </row>
    <row r="38" spans="2:8">
      <c r="B38" s="373">
        <v>5</v>
      </c>
      <c r="C38" s="374">
        <f>'3-项目类'!C8</f>
        <v>0</v>
      </c>
      <c r="D38" s="395">
        <f>'3-项目类'!D8</f>
        <v>0</v>
      </c>
      <c r="E38" s="396">
        <f>'3-项目类'!E8</f>
        <v>0</v>
      </c>
      <c r="F38" s="387"/>
      <c r="G38" s="388" t="str">
        <f t="shared" si="1"/>
        <v/>
      </c>
      <c r="H38" s="389"/>
    </row>
    <row r="39" spans="2:8">
      <c r="B39" s="370">
        <v>6</v>
      </c>
      <c r="C39" s="397">
        <f>'3-项目类'!C10</f>
        <v>0</v>
      </c>
      <c r="D39" s="390">
        <f>'3-项目类'!D9</f>
        <v>0</v>
      </c>
      <c r="E39" s="391">
        <f>'3-项目类'!E9</f>
        <v>0</v>
      </c>
      <c r="F39" s="398"/>
      <c r="G39" s="399" t="str">
        <f t="shared" si="1"/>
        <v/>
      </c>
      <c r="H39" s="400"/>
    </row>
    <row r="40" spans="2:8">
      <c r="B40" s="401">
        <v>7</v>
      </c>
      <c r="C40" s="374">
        <f>'3-项目类'!C10</f>
        <v>0</v>
      </c>
      <c r="D40" s="395">
        <f>'3-项目类'!D10</f>
        <v>0</v>
      </c>
      <c r="E40" s="396">
        <f>'3-项目类'!E10</f>
        <v>0</v>
      </c>
      <c r="F40" s="362"/>
      <c r="G40" s="363" t="str">
        <f t="shared" si="1"/>
        <v/>
      </c>
      <c r="H40" s="339"/>
    </row>
    <row r="41" ht="17.25" spans="2:8">
      <c r="B41" s="340" t="s">
        <v>14</v>
      </c>
      <c r="C41" s="365" t="s">
        <v>40</v>
      </c>
      <c r="D41" s="402"/>
      <c r="E41" s="367">
        <f>SUM(E34:E40)</f>
        <v>5</v>
      </c>
      <c r="F41" s="367">
        <f>SUM(F34:F40)</f>
        <v>0</v>
      </c>
      <c r="G41" s="368" t="str">
        <f t="shared" si="1"/>
        <v/>
      </c>
      <c r="H41" s="369"/>
    </row>
    <row r="42" ht="18.75" spans="2:8">
      <c r="B42" s="403"/>
      <c r="C42" s="404" t="s">
        <v>41</v>
      </c>
      <c r="D42" s="405"/>
      <c r="E42" s="406">
        <f>E21+E32+E41</f>
        <v>124.484</v>
      </c>
      <c r="F42" s="406">
        <f>F21+F32+F41</f>
        <v>105.94</v>
      </c>
      <c r="G42" s="407">
        <f t="shared" si="1"/>
        <v>0.3702</v>
      </c>
      <c r="H42" s="408"/>
    </row>
  </sheetData>
  <conditionalFormatting sqref="C23:E24">
    <cfRule type="cellIs" dxfId="0" priority="3" operator="greaterThan">
      <formula>0</formula>
    </cfRule>
  </conditionalFormatting>
  <conditionalFormatting sqref="C25:E31">
    <cfRule type="cellIs" dxfId="0" priority="1" operator="greaterThan">
      <formula>0</formula>
    </cfRule>
  </conditionalFormatting>
  <conditionalFormatting sqref="C35:E40">
    <cfRule type="cellIs" dxfId="0" priority="2" operator="greaterThan">
      <formula>0</formula>
    </cfRule>
  </conditionalFormatting>
  <hyperlinks>
    <hyperlink ref="B15" location="'1.1-能源'!A1" display="5"/>
    <hyperlink ref="B16" location="'1.3-低值易耗'!A1" display="7"/>
    <hyperlink ref="B17" location="'1.2-员工餐费'!A1" display="8"/>
    <hyperlink ref="B18" location="'1.6-差旅'!A1" display="9"/>
    <hyperlink ref="B11" location="'1.0-职工薪酬'!A1" display="1"/>
    <hyperlink ref="B12" location="'1.0-职工薪酬'!A1" display="2"/>
    <hyperlink ref="B13" location="'1.0-职工薪酬'!A1" display="3"/>
    <hyperlink ref="C4" location="'1-例常类'!A1" display="例常类"/>
    <hyperlink ref="C5" location="'2-尾款类'!A1" display="尾款--设备采购"/>
    <hyperlink ref="C6" location="'3-项目类'!A1" display="项目类"/>
    <hyperlink ref="G2" location="首页!A1" display="返回首页"/>
  </hyperlinks>
  <pageMargins left="0.7" right="0.7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tabColor theme="8" tint="0.599993896298105"/>
  </sheetPr>
  <dimension ref="A1:N17"/>
  <sheetViews>
    <sheetView showGridLines="0" workbookViewId="0">
      <selection activeCell="M1" sqref="M1"/>
    </sheetView>
  </sheetViews>
  <sheetFormatPr defaultColWidth="0" defaultRowHeight="16.5" zeroHeight="1"/>
  <cols>
    <col min="1" max="1" width="9" style="103" customWidth="1"/>
    <col min="2" max="2" width="8.375" style="103" customWidth="1"/>
    <col min="3" max="3" width="5.875" style="282" customWidth="1"/>
    <col min="4" max="4" width="23.75" style="281" customWidth="1"/>
    <col min="5" max="5" width="10.75" style="103" customWidth="1"/>
    <col min="6" max="6" width="15.5" style="103" customWidth="1"/>
    <col min="7" max="7" width="13.875" style="103" customWidth="1"/>
    <col min="8" max="8" width="16.25" style="103" customWidth="1"/>
    <col min="9" max="9" width="19.875" style="103" customWidth="1"/>
    <col min="10" max="13" width="13.375" style="283" customWidth="1"/>
    <col min="14" max="14" width="9" style="103" customWidth="1"/>
    <col min="15" max="16384" width="9" style="103" hidden="1"/>
  </cols>
  <sheetData>
    <row r="1" s="279" customFormat="1" ht="29.25" customHeight="1" spans="1:14">
      <c r="A1" s="7" t="s">
        <v>42</v>
      </c>
      <c r="B1" s="103"/>
      <c r="C1" s="282"/>
      <c r="D1" s="281"/>
      <c r="E1" s="103"/>
      <c r="F1" s="103"/>
      <c r="G1" s="103"/>
      <c r="H1" s="103"/>
      <c r="I1" s="103"/>
      <c r="J1" s="283"/>
      <c r="K1" s="283"/>
      <c r="L1" s="283"/>
      <c r="M1" s="7" t="s">
        <v>0</v>
      </c>
      <c r="N1" s="103"/>
    </row>
    <row r="2" s="280" customFormat="1" ht="33" spans="1:14">
      <c r="A2" s="103"/>
      <c r="B2" s="284" t="s">
        <v>3</v>
      </c>
      <c r="C2" s="285" t="s">
        <v>2</v>
      </c>
      <c r="D2" s="286" t="s">
        <v>43</v>
      </c>
      <c r="E2" s="286" t="s">
        <v>44</v>
      </c>
      <c r="F2" s="286" t="s">
        <v>45</v>
      </c>
      <c r="G2" s="286" t="s">
        <v>46</v>
      </c>
      <c r="H2" s="286" t="s">
        <v>6</v>
      </c>
      <c r="I2" s="286" t="s">
        <v>7</v>
      </c>
      <c r="J2" s="309" t="s">
        <v>47</v>
      </c>
      <c r="K2" s="309" t="s">
        <v>48</v>
      </c>
      <c r="L2" s="309" t="s">
        <v>49</v>
      </c>
      <c r="M2" s="310" t="s">
        <v>50</v>
      </c>
      <c r="N2" s="311"/>
    </row>
    <row r="3" s="279" customFormat="1" ht="29.25" customHeight="1" spans="1:14">
      <c r="A3" s="103"/>
      <c r="B3" s="287" t="s">
        <v>9</v>
      </c>
      <c r="C3" s="288">
        <v>1</v>
      </c>
      <c r="D3" s="289" t="s">
        <v>20</v>
      </c>
      <c r="E3" s="290">
        <f>IFERROR(F3/$F$13,"")</f>
        <v>0.546291938411887</v>
      </c>
      <c r="F3" s="291">
        <f>J3+K3+L3+M3</f>
        <v>650000</v>
      </c>
      <c r="G3" s="291">
        <f>'1.0-职工薪酬'!D4</f>
        <v>500000</v>
      </c>
      <c r="H3" s="292">
        <f>IFERROR((F3-G3)/G3,"")</f>
        <v>0.3</v>
      </c>
      <c r="I3" s="312"/>
      <c r="J3" s="313">
        <f>'1.0-职工薪酬'!F4</f>
        <v>130000</v>
      </c>
      <c r="K3" s="313">
        <f>'1.0-职工薪酬'!G4</f>
        <v>195000</v>
      </c>
      <c r="L3" s="313">
        <f>'1.0-职工薪酬'!H4</f>
        <v>195000</v>
      </c>
      <c r="M3" s="313">
        <f>'1.0-职工薪酬'!I4</f>
        <v>130000</v>
      </c>
      <c r="N3" s="103"/>
    </row>
    <row r="4" s="279" customFormat="1" spans="1:14">
      <c r="A4" s="103"/>
      <c r="B4" s="287"/>
      <c r="C4" s="288">
        <v>2</v>
      </c>
      <c r="D4" s="293" t="s">
        <v>22</v>
      </c>
      <c r="E4" s="294">
        <f t="shared" ref="E4:E13" si="0">IFERROR(F4/$F$13,"")</f>
        <v>0.0840449136018288</v>
      </c>
      <c r="F4" s="295">
        <f t="shared" ref="F4:F12" si="1">J4+K4+L4+M4</f>
        <v>100000</v>
      </c>
      <c r="G4" s="295">
        <f>'1.0-职工薪酬'!D5</f>
        <v>85000</v>
      </c>
      <c r="H4" s="296">
        <f t="shared" ref="H4:H13" si="2">IFERROR((F4-G4)/G4,"")</f>
        <v>0.5294</v>
      </c>
      <c r="I4" s="314"/>
      <c r="J4" s="315">
        <f>'1.0-职工薪酬'!F5</f>
        <v>20000</v>
      </c>
      <c r="K4" s="315">
        <f>'1.0-职工薪酬'!G5</f>
        <v>30000</v>
      </c>
      <c r="L4" s="315">
        <f>'1.0-职工薪酬'!H5</f>
        <v>30000</v>
      </c>
      <c r="M4" s="315">
        <f>'1.0-职工薪酬'!I5</f>
        <v>20000</v>
      </c>
      <c r="N4" s="103"/>
    </row>
    <row r="5" s="279" customFormat="1" ht="24" customHeight="1" spans="1:14">
      <c r="A5" s="103"/>
      <c r="B5" s="287"/>
      <c r="C5" s="288">
        <v>3</v>
      </c>
      <c r="D5" s="289" t="s">
        <v>24</v>
      </c>
      <c r="E5" s="290">
        <f t="shared" si="0"/>
        <v>0.0840449136018288</v>
      </c>
      <c r="F5" s="291">
        <f t="shared" si="1"/>
        <v>100000</v>
      </c>
      <c r="G5" s="291">
        <f>'1.0-职工薪酬'!D6</f>
        <v>50000</v>
      </c>
      <c r="H5" s="292">
        <f t="shared" si="2"/>
        <v>1</v>
      </c>
      <c r="I5" s="312"/>
      <c r="J5" s="313">
        <f>'1.0-职工薪酬'!F6</f>
        <v>20000</v>
      </c>
      <c r="K5" s="313">
        <f>'1.0-职工薪酬'!G6</f>
        <v>30000</v>
      </c>
      <c r="L5" s="313">
        <f>'1.0-职工薪酬'!H6</f>
        <v>30000</v>
      </c>
      <c r="M5" s="313">
        <f>'1.0-职工薪酬'!I6</f>
        <v>20000</v>
      </c>
      <c r="N5" s="103"/>
    </row>
    <row r="6" s="279" customFormat="1" spans="1:14">
      <c r="A6" s="103"/>
      <c r="B6" s="287"/>
      <c r="C6" s="288">
        <v>4</v>
      </c>
      <c r="D6" s="293" t="s">
        <v>26</v>
      </c>
      <c r="E6" s="294">
        <f t="shared" si="0"/>
        <v>0.00840449136018288</v>
      </c>
      <c r="F6" s="295">
        <f t="shared" si="1"/>
        <v>10000</v>
      </c>
      <c r="G6" s="295">
        <f>'1.0-职工薪酬'!D7</f>
        <v>8000</v>
      </c>
      <c r="H6" s="296">
        <f t="shared" si="2"/>
        <v>0.25</v>
      </c>
      <c r="I6" s="314"/>
      <c r="J6" s="315">
        <f>'1.0-职工薪酬'!F7</f>
        <v>0</v>
      </c>
      <c r="K6" s="315">
        <f>'1.0-职工薪酬'!G7</f>
        <v>5000</v>
      </c>
      <c r="L6" s="315">
        <f>'1.0-职工薪酬'!H7</f>
        <v>5000</v>
      </c>
      <c r="M6" s="315">
        <f>'1.0-职工薪酬'!I7</f>
        <v>0</v>
      </c>
      <c r="N6" s="103"/>
    </row>
    <row r="7" s="279" customFormat="1" spans="1:14">
      <c r="A7" s="103"/>
      <c r="B7" s="287"/>
      <c r="C7" s="288">
        <v>5</v>
      </c>
      <c r="D7" s="289" t="s">
        <v>27</v>
      </c>
      <c r="E7" s="290">
        <f t="shared" si="0"/>
        <v>0.24036845290123</v>
      </c>
      <c r="F7" s="291">
        <f t="shared" si="1"/>
        <v>286000</v>
      </c>
      <c r="G7" s="291">
        <f>'1.1-能源'!D5*10000</f>
        <v>230000</v>
      </c>
      <c r="H7" s="292">
        <f t="shared" si="2"/>
        <v>0.243478260869565</v>
      </c>
      <c r="I7" s="312"/>
      <c r="J7" s="313">
        <f>'1.1-能源'!F5*10000</f>
        <v>57200</v>
      </c>
      <c r="K7" s="313">
        <f>'1.1-能源'!G5*10000</f>
        <v>71500</v>
      </c>
      <c r="L7" s="313">
        <f>'1.1-能源'!H5*10000</f>
        <v>85800</v>
      </c>
      <c r="M7" s="313">
        <f>'1.1-能源'!I5*10000</f>
        <v>71500</v>
      </c>
      <c r="N7" s="282"/>
    </row>
    <row r="8" s="279" customFormat="1" spans="1:14">
      <c r="A8" s="103"/>
      <c r="B8" s="287"/>
      <c r="C8" s="288">
        <v>7</v>
      </c>
      <c r="D8" s="293" t="s">
        <v>51</v>
      </c>
      <c r="E8" s="294">
        <f t="shared" si="0"/>
        <v>0.01469</v>
      </c>
      <c r="F8" s="295">
        <f t="shared" si="1"/>
        <v>13500</v>
      </c>
      <c r="G8" s="295">
        <f>'1.3-低值易耗'!D3</f>
        <v>150000</v>
      </c>
      <c r="H8" s="296">
        <f t="shared" si="2"/>
        <v>-0.91</v>
      </c>
      <c r="I8" s="314"/>
      <c r="J8" s="315">
        <f>'1.3-低值易耗'!G3</f>
        <v>3375</v>
      </c>
      <c r="K8" s="315">
        <f>'1.3-低值易耗'!H3</f>
        <v>3375</v>
      </c>
      <c r="L8" s="315">
        <f>'1.3-低值易耗'!I3</f>
        <v>3375</v>
      </c>
      <c r="M8" s="315">
        <f>'1.3-低值易耗'!J3</f>
        <v>3375</v>
      </c>
      <c r="N8" s="282"/>
    </row>
    <row r="9" s="279" customFormat="1" spans="1:14">
      <c r="A9" s="103"/>
      <c r="B9" s="287"/>
      <c r="C9" s="288">
        <v>8</v>
      </c>
      <c r="D9" s="289" t="s">
        <v>31</v>
      </c>
      <c r="E9" s="290">
        <f t="shared" si="0"/>
        <v>0.02755</v>
      </c>
      <c r="F9" s="291">
        <f t="shared" si="1"/>
        <v>26000</v>
      </c>
      <c r="G9" s="291">
        <f>'1.2-员工餐费'!H4</f>
        <v>20000</v>
      </c>
      <c r="H9" s="292">
        <f t="shared" si="2"/>
        <v>0.3</v>
      </c>
      <c r="I9" s="312"/>
      <c r="J9" s="313">
        <f>'1.2-员工餐费'!C4</f>
        <v>5000</v>
      </c>
      <c r="K9" s="313">
        <f>'1.2-员工餐费'!D4</f>
        <v>8000</v>
      </c>
      <c r="L9" s="313">
        <f>'1.2-员工餐费'!E4</f>
        <v>8000</v>
      </c>
      <c r="M9" s="313">
        <f>'1.2-员工餐费'!F4</f>
        <v>5000</v>
      </c>
      <c r="N9" s="282"/>
    </row>
    <row r="10" s="279" customFormat="1" spans="1:14">
      <c r="A10" s="103"/>
      <c r="B10" s="287"/>
      <c r="C10" s="288">
        <v>9</v>
      </c>
      <c r="D10" s="293" t="s">
        <v>33</v>
      </c>
      <c r="E10" s="294">
        <f t="shared" si="0"/>
        <v>0.00247092045989377</v>
      </c>
      <c r="F10" s="295">
        <f t="shared" si="1"/>
        <v>2940</v>
      </c>
      <c r="G10" s="295">
        <v>15000</v>
      </c>
      <c r="H10" s="296">
        <f t="shared" si="2"/>
        <v>-0.804</v>
      </c>
      <c r="I10" s="314"/>
      <c r="J10" s="315">
        <f>'1.4-差旅'!K7</f>
        <v>0</v>
      </c>
      <c r="K10" s="315">
        <f>'1.4-差旅'!L7</f>
        <v>2940</v>
      </c>
      <c r="L10" s="315">
        <f>'1.4-差旅'!M7</f>
        <v>0</v>
      </c>
      <c r="M10" s="315">
        <f>'1.4-差旅'!N7</f>
        <v>0</v>
      </c>
      <c r="N10" s="282"/>
    </row>
    <row r="11" s="279" customFormat="1" spans="1:14">
      <c r="A11" s="103"/>
      <c r="B11" s="287"/>
      <c r="C11" s="297">
        <v>10</v>
      </c>
      <c r="D11" s="289" t="s">
        <v>35</v>
      </c>
      <c r="E11" s="290">
        <f t="shared" si="0"/>
        <v>0.</v>
      </c>
      <c r="F11" s="291">
        <f t="shared" si="1"/>
        <v>800</v>
      </c>
      <c r="G11" s="291">
        <v>800</v>
      </c>
      <c r="H11" s="292">
        <f t="shared" si="2"/>
        <v>0</v>
      </c>
      <c r="I11" s="312" t="s">
        <v>36</v>
      </c>
      <c r="J11" s="313">
        <v>200</v>
      </c>
      <c r="K11" s="313">
        <v>200</v>
      </c>
      <c r="L11" s="313">
        <v>200</v>
      </c>
      <c r="M11" s="313">
        <v>200</v>
      </c>
      <c r="N11" s="282"/>
    </row>
    <row r="12" s="279" customFormat="1" ht="17.25" spans="1:14">
      <c r="A12" s="103"/>
      <c r="B12" s="298"/>
      <c r="C12" s="299">
        <v>11</v>
      </c>
      <c r="D12" s="293" t="s">
        <v>37</v>
      </c>
      <c r="E12" s="294">
        <f t="shared" si="0"/>
        <v>0.</v>
      </c>
      <c r="F12" s="295">
        <f t="shared" si="1"/>
        <v>600</v>
      </c>
      <c r="G12" s="295">
        <v>600</v>
      </c>
      <c r="H12" s="296">
        <f t="shared" si="2"/>
        <v>0</v>
      </c>
      <c r="I12" s="314" t="s">
        <v>36</v>
      </c>
      <c r="J12" s="315">
        <v>150</v>
      </c>
      <c r="K12" s="315">
        <v>150</v>
      </c>
      <c r="L12" s="315">
        <v>150</v>
      </c>
      <c r="M12" s="315">
        <v>150</v>
      </c>
      <c r="N12" s="282"/>
    </row>
    <row r="13" s="279" customFormat="1" ht="17.25" spans="1:14">
      <c r="A13" s="103"/>
      <c r="B13" s="300"/>
      <c r="C13" s="301"/>
      <c r="D13" s="302" t="s">
        <v>52</v>
      </c>
      <c r="E13" s="303">
        <f t="shared" si="0"/>
        <v>1</v>
      </c>
      <c r="F13" s="304">
        <f>SUM(F3:F12)</f>
        <v>1189840</v>
      </c>
      <c r="G13" s="304">
        <f>SUM(G3:G12)</f>
        <v>1059400</v>
      </c>
      <c r="H13" s="305">
        <f t="shared" si="2"/>
        <v>0.123126297904474</v>
      </c>
      <c r="I13" s="316"/>
      <c r="J13" s="317">
        <f>SUM(J3:J12)</f>
        <v>235925</v>
      </c>
      <c r="K13" s="317">
        <f t="shared" ref="K13:M13" si="3">SUM(K3:K12)</f>
        <v>346165</v>
      </c>
      <c r="L13" s="317">
        <f t="shared" si="3"/>
        <v>357525</v>
      </c>
      <c r="M13" s="318">
        <f t="shared" si="3"/>
        <v>250225</v>
      </c>
      <c r="N13" s="103"/>
    </row>
    <row r="14" spans="6:8">
      <c r="F14" s="306"/>
      <c r="G14" s="306"/>
      <c r="H14" s="307"/>
    </row>
    <row r="15" s="281" customFormat="1" spans="3:13">
      <c r="C15" s="308"/>
      <c r="J15" s="319"/>
      <c r="K15" s="319"/>
      <c r="L15" s="319"/>
      <c r="M15" s="319"/>
    </row>
    <row r="16" ht="14.25"/>
    <row r="17" ht="14.25" hidden="1"/>
  </sheetData>
  <mergeCells count="1">
    <mergeCell ref="B3:B12"/>
  </mergeCells>
  <hyperlinks>
    <hyperlink ref="C7" location="'1.1-能源'!A1" display="5"/>
    <hyperlink ref="C8" location="'1.5-低值易耗'!A1" display="7"/>
    <hyperlink ref="C9" location="'1.2-员工餐费'!A1" display="8"/>
    <hyperlink ref="C10" location="'1.6-差旅'!A1" display="9"/>
    <hyperlink ref="C3" location="'1.0-职工薪酬'!A1" display="1"/>
    <hyperlink ref="C4" location="'1.0-职工薪酬'!A1" display="2"/>
    <hyperlink ref="C5" location="'1.0-职工薪酬'!A1" display="3"/>
    <hyperlink ref="A1" location="'2021年预算编制总表'!A1" display="返回总表"/>
    <hyperlink ref="M1" location="首页!A1" display="返回首页"/>
    <hyperlink ref="C6" location="'1.0-职工薪酬'!A1" display="4"/>
  </hyperlinks>
  <pageMargins left="0.7" right="0.7" top="0.75" bottom="0.75" header="0.3" footer="0.3"/>
  <pageSetup paperSize="9" orientation="portrait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tabColor theme="8" tint="0.799981688894314"/>
  </sheetPr>
  <dimension ref="A1:Q17"/>
  <sheetViews>
    <sheetView showGridLines="0" workbookViewId="0">
      <selection activeCell="J2" sqref="J2"/>
    </sheetView>
  </sheetViews>
  <sheetFormatPr defaultColWidth="0" defaultRowHeight="16.5"/>
  <cols>
    <col min="1" max="1" width="3.25" style="2" customWidth="1"/>
    <col min="2" max="2" width="13.5" style="3" customWidth="1"/>
    <col min="3" max="3" width="14.25" style="3" customWidth="1"/>
    <col min="4" max="4" width="12.625" style="227" customWidth="1"/>
    <col min="5" max="5" width="10.375" style="227" customWidth="1"/>
    <col min="6" max="6" width="12.625" style="227" customWidth="1"/>
    <col min="7" max="7" width="14.125" style="227" customWidth="1"/>
    <col min="8" max="8" width="14.125" style="228" customWidth="1"/>
    <col min="9" max="9" width="13.375" style="227" customWidth="1"/>
    <col min="10" max="10" width="16.375" style="227" customWidth="1"/>
    <col min="11" max="11" width="2.125" style="3" customWidth="1"/>
    <col min="12" max="12" width="14.125" style="229" hidden="1" customWidth="1"/>
    <col min="13" max="13" width="9.125" style="230" hidden="1" customWidth="1"/>
    <col min="14" max="14" width="12.5" style="229" hidden="1" customWidth="1"/>
    <col min="15" max="15" width="11.75" style="229" hidden="1" customWidth="1"/>
    <col min="16" max="17" width="9" style="3" hidden="1" customWidth="1"/>
    <col min="18" max="18" width="11.625" style="3" hidden="1" customWidth="1"/>
    <col min="19" max="19" width="11.5" style="3" hidden="1" customWidth="1"/>
    <col min="20" max="20" width="9.5" style="3" hidden="1" customWidth="1"/>
    <col min="21" max="21" width="13" style="3" hidden="1" customWidth="1"/>
    <col min="22" max="22" width="9.125" style="3" hidden="1" customWidth="1"/>
    <col min="23" max="16384" width="9" style="3" hidden="1"/>
  </cols>
  <sheetData>
    <row r="1" ht="9.75" customHeight="1"/>
    <row r="2" s="224" customFormat="1" ht="30.75" customHeight="1" spans="2:15">
      <c r="B2" s="7" t="s">
        <v>42</v>
      </c>
      <c r="E2" s="231" t="s">
        <v>53</v>
      </c>
      <c r="F2" s="232">
        <v>0.2</v>
      </c>
      <c r="G2" s="232">
        <v>0.3</v>
      </c>
      <c r="H2" s="232">
        <v>0.3</v>
      </c>
      <c r="I2" s="232">
        <v>0.2</v>
      </c>
      <c r="J2" s="7" t="s">
        <v>0</v>
      </c>
      <c r="L2" s="266"/>
      <c r="M2" s="267"/>
      <c r="N2" s="266"/>
      <c r="O2" s="266"/>
    </row>
    <row r="3" s="225" customFormat="1" ht="22.5" customHeight="1" spans="1:15">
      <c r="A3" s="2"/>
      <c r="B3" s="233" t="s">
        <v>43</v>
      </c>
      <c r="C3" s="233" t="s">
        <v>54</v>
      </c>
      <c r="D3" s="233" t="s">
        <v>55</v>
      </c>
      <c r="E3" s="233" t="s">
        <v>56</v>
      </c>
      <c r="F3" s="234" t="s">
        <v>57</v>
      </c>
      <c r="G3" s="234" t="s">
        <v>48</v>
      </c>
      <c r="H3" s="234" t="s">
        <v>49</v>
      </c>
      <c r="I3" s="234" t="s">
        <v>50</v>
      </c>
      <c r="J3" s="268" t="s">
        <v>7</v>
      </c>
      <c r="K3" s="269"/>
      <c r="L3" s="269"/>
      <c r="O3" s="270"/>
    </row>
    <row r="4" ht="23.25" customHeight="1" spans="2:17">
      <c r="B4" s="235" t="s">
        <v>20</v>
      </c>
      <c r="C4" s="236">
        <f>H16</f>
        <v>650000</v>
      </c>
      <c r="D4" s="236">
        <v>500000</v>
      </c>
      <c r="E4" s="237">
        <f>(C4-D4)/D4</f>
        <v>0.3</v>
      </c>
      <c r="F4" s="238">
        <f>$C4*F$2</f>
        <v>130000</v>
      </c>
      <c r="G4" s="238">
        <f t="shared" ref="F4:I6" si="0">$C4*G$2</f>
        <v>195000</v>
      </c>
      <c r="H4" s="238">
        <f t="shared" si="0"/>
        <v>195000</v>
      </c>
      <c r="I4" s="238">
        <f t="shared" si="0"/>
        <v>130000</v>
      </c>
      <c r="J4" s="271" t="s">
        <v>58</v>
      </c>
      <c r="K4" s="227"/>
      <c r="L4" s="227"/>
      <c r="M4" s="3"/>
      <c r="O4" s="230"/>
      <c r="P4" s="229"/>
      <c r="Q4" s="229"/>
    </row>
    <row r="5" ht="24.75" customHeight="1" spans="2:17">
      <c r="B5" s="239" t="s">
        <v>22</v>
      </c>
      <c r="C5" s="240">
        <f>I16</f>
        <v>100000</v>
      </c>
      <c r="D5" s="240">
        <v>85000</v>
      </c>
      <c r="E5" s="241">
        <f t="shared" ref="E5:E8" si="1">(C5-D5)/D5</f>
        <v>0.5294</v>
      </c>
      <c r="F5" s="242">
        <f t="shared" si="0"/>
        <v>20000</v>
      </c>
      <c r="G5" s="242">
        <f t="shared" si="0"/>
        <v>30000</v>
      </c>
      <c r="H5" s="242">
        <f t="shared" si="0"/>
        <v>30000</v>
      </c>
      <c r="I5" s="242">
        <f t="shared" si="0"/>
        <v>20000</v>
      </c>
      <c r="J5" s="272" t="s">
        <v>59</v>
      </c>
      <c r="K5" s="227"/>
      <c r="L5" s="227"/>
      <c r="M5" s="3"/>
      <c r="O5" s="230"/>
      <c r="P5" s="229"/>
      <c r="Q5" s="229"/>
    </row>
    <row r="6" ht="33" spans="2:17">
      <c r="B6" s="235" t="s">
        <v>60</v>
      </c>
      <c r="C6" s="236">
        <f>J16</f>
        <v>100000</v>
      </c>
      <c r="D6" s="236">
        <v>50000</v>
      </c>
      <c r="E6" s="243">
        <f t="shared" si="1"/>
        <v>1</v>
      </c>
      <c r="F6" s="238">
        <f t="shared" si="0"/>
        <v>20000</v>
      </c>
      <c r="G6" s="238">
        <f t="shared" si="0"/>
        <v>30000</v>
      </c>
      <c r="H6" s="238">
        <f t="shared" si="0"/>
        <v>30000</v>
      </c>
      <c r="I6" s="238">
        <f t="shared" si="0"/>
        <v>20000</v>
      </c>
      <c r="J6" s="271" t="s">
        <v>61</v>
      </c>
      <c r="K6" s="273"/>
      <c r="L6" s="227"/>
      <c r="M6" s="3"/>
      <c r="O6" s="230"/>
      <c r="P6" s="229"/>
      <c r="Q6" s="229"/>
    </row>
    <row r="7" spans="2:17">
      <c r="B7" s="239" t="s">
        <v>26</v>
      </c>
      <c r="C7" s="240">
        <v>10000</v>
      </c>
      <c r="D7" s="244">
        <v>8000</v>
      </c>
      <c r="E7" s="245">
        <f t="shared" si="1"/>
        <v>0.25</v>
      </c>
      <c r="F7" s="242"/>
      <c r="G7" s="242">
        <v>5000</v>
      </c>
      <c r="H7" s="242">
        <v>5000</v>
      </c>
      <c r="I7" s="242"/>
      <c r="J7" s="272"/>
      <c r="K7" s="227"/>
      <c r="L7" s="227"/>
      <c r="M7" s="3"/>
      <c r="O7" s="230"/>
      <c r="P7" s="229"/>
      <c r="Q7" s="229"/>
    </row>
    <row r="8" ht="25.5" customHeight="1" spans="2:17">
      <c r="B8" s="246" t="s">
        <v>62</v>
      </c>
      <c r="C8" s="247">
        <f>SUM(C4:C7)</f>
        <v>860000</v>
      </c>
      <c r="D8" s="247">
        <f>SUM(D4:D7)</f>
        <v>643000</v>
      </c>
      <c r="E8" s="248">
        <f t="shared" si="1"/>
        <v>0.337480559875583</v>
      </c>
      <c r="F8" s="247">
        <f>SUM(F4:F7)</f>
        <v>170000</v>
      </c>
      <c r="G8" s="247">
        <f t="shared" ref="G8:I8" si="2">SUM(G4:G7)</f>
        <v>260000</v>
      </c>
      <c r="H8" s="247">
        <f t="shared" si="2"/>
        <v>260000</v>
      </c>
      <c r="I8" s="247">
        <f t="shared" si="2"/>
        <v>170000</v>
      </c>
      <c r="J8" s="274">
        <f t="shared" ref="J8" si="3">SUM(J4:J6)</f>
        <v>0</v>
      </c>
      <c r="K8" s="227"/>
      <c r="L8" s="227"/>
      <c r="M8" s="3"/>
      <c r="O8" s="230"/>
      <c r="P8" s="229"/>
      <c r="Q8" s="229"/>
    </row>
    <row r="9" s="226" customFormat="1" ht="25.5" customHeight="1" spans="2:15">
      <c r="B9" s="249"/>
      <c r="C9" s="250"/>
      <c r="D9" s="251"/>
      <c r="E9" s="251"/>
      <c r="F9" s="251"/>
      <c r="G9" s="251"/>
      <c r="H9" s="251"/>
      <c r="I9" s="275"/>
      <c r="J9" s="275"/>
      <c r="L9" s="276"/>
      <c r="M9" s="276"/>
      <c r="N9" s="276"/>
      <c r="O9" s="276"/>
    </row>
    <row r="10" ht="22.5" customHeight="1" spans="2:2">
      <c r="B10" s="252" t="s">
        <v>63</v>
      </c>
    </row>
    <row r="11" ht="39.75" customHeight="1" spans="2:10">
      <c r="B11" s="114" t="s">
        <v>64</v>
      </c>
      <c r="C11" s="253" t="s">
        <v>65</v>
      </c>
      <c r="D11" s="253" t="s">
        <v>66</v>
      </c>
      <c r="E11" s="253" t="s">
        <v>67</v>
      </c>
      <c r="F11" s="253" t="s">
        <v>68</v>
      </c>
      <c r="G11" s="253" t="s">
        <v>69</v>
      </c>
      <c r="H11" s="254" t="s">
        <v>70</v>
      </c>
      <c r="I11" s="254" t="s">
        <v>71</v>
      </c>
      <c r="J11" s="254" t="s">
        <v>72</v>
      </c>
    </row>
    <row r="12" ht="22.5" customHeight="1" spans="2:10">
      <c r="B12" s="255" t="s">
        <v>73</v>
      </c>
      <c r="C12" s="256">
        <v>500000</v>
      </c>
      <c r="D12" s="256">
        <v>200000</v>
      </c>
      <c r="E12" s="256">
        <v>100000</v>
      </c>
      <c r="F12" s="257">
        <v>50000</v>
      </c>
      <c r="G12" s="256">
        <f>SUM(C12:F12)</f>
        <v>850000</v>
      </c>
      <c r="H12" s="258">
        <v>650000</v>
      </c>
      <c r="I12" s="277">
        <v>100000</v>
      </c>
      <c r="J12" s="256">
        <v>100000</v>
      </c>
    </row>
    <row r="13" ht="22.5" customHeight="1" spans="2:10">
      <c r="B13" s="259"/>
      <c r="C13" s="260"/>
      <c r="D13" s="260"/>
      <c r="E13" s="260"/>
      <c r="F13" s="261"/>
      <c r="G13" s="260">
        <f t="shared" ref="G13:G15" si="4">SUM(C13:F13)</f>
        <v>0</v>
      </c>
      <c r="H13" s="262"/>
      <c r="I13" s="278"/>
      <c r="J13" s="260"/>
    </row>
    <row r="14" ht="22.5" customHeight="1" spans="2:10">
      <c r="B14" s="255"/>
      <c r="C14" s="256"/>
      <c r="D14" s="256"/>
      <c r="E14" s="256"/>
      <c r="F14" s="257"/>
      <c r="G14" s="256">
        <f t="shared" si="4"/>
        <v>0</v>
      </c>
      <c r="H14" s="258"/>
      <c r="I14" s="277"/>
      <c r="J14" s="256"/>
    </row>
    <row r="15" ht="22.5" customHeight="1" spans="2:10">
      <c r="B15" s="259"/>
      <c r="C15" s="260"/>
      <c r="D15" s="260"/>
      <c r="E15" s="260"/>
      <c r="F15" s="261"/>
      <c r="G15" s="260">
        <f t="shared" si="4"/>
        <v>0</v>
      </c>
      <c r="H15" s="262"/>
      <c r="I15" s="278"/>
      <c r="J15" s="260"/>
    </row>
    <row r="16" ht="22.5" customHeight="1" spans="2:10">
      <c r="B16" s="263" t="s">
        <v>41</v>
      </c>
      <c r="C16" s="264">
        <f>SUM(C12:C15)</f>
        <v>500000</v>
      </c>
      <c r="D16" s="264">
        <f t="shared" ref="D16:J16" si="5">SUM(D12:D15)</f>
        <v>200000</v>
      </c>
      <c r="E16" s="264">
        <f t="shared" si="5"/>
        <v>100000</v>
      </c>
      <c r="F16" s="264">
        <f t="shared" si="5"/>
        <v>50000</v>
      </c>
      <c r="G16" s="264">
        <f t="shared" si="5"/>
        <v>850000</v>
      </c>
      <c r="H16" s="265">
        <f t="shared" si="5"/>
        <v>650000</v>
      </c>
      <c r="I16" s="264">
        <f t="shared" si="5"/>
        <v>100000</v>
      </c>
      <c r="J16" s="264">
        <f t="shared" si="5"/>
        <v>100000</v>
      </c>
    </row>
    <row r="17" ht="10.5" customHeight="1" spans="4:10">
      <c r="D17" s="3"/>
      <c r="E17" s="3"/>
      <c r="F17" s="3"/>
      <c r="G17" s="3"/>
      <c r="H17" s="3"/>
      <c r="I17" s="3"/>
      <c r="J17" s="3"/>
    </row>
  </sheetData>
  <hyperlinks>
    <hyperlink ref="B2" location="'2021年预算编制总表'!A1" display="返回总表"/>
    <hyperlink ref="J2" location="首页!A1" display="返回首页"/>
  </hyperlinks>
  <pageMargins left="0.7" right="0.7" top="0.75" bottom="0.75" header="0.3" footer="0.3"/>
  <pageSetup paperSize="9" orientation="portrait"/>
  <headerFooter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tabColor theme="8" tint="0.799981688894314"/>
  </sheetPr>
  <dimension ref="B1:O24"/>
  <sheetViews>
    <sheetView showGridLines="0" workbookViewId="0">
      <selection activeCell="K2" sqref="K2"/>
    </sheetView>
  </sheetViews>
  <sheetFormatPr defaultColWidth="0" defaultRowHeight="16.5"/>
  <cols>
    <col min="1" max="1" width="3.125" style="3" customWidth="1"/>
    <col min="2" max="2" width="20.875" style="4" customWidth="1"/>
    <col min="3" max="4" width="13.875" style="3" customWidth="1"/>
    <col min="5" max="5" width="16.875" style="3" customWidth="1"/>
    <col min="6" max="6" width="15.875" style="3" customWidth="1"/>
    <col min="7" max="7" width="11.75" style="3" customWidth="1"/>
    <col min="8" max="8" width="13.125" style="3" customWidth="1"/>
    <col min="9" max="9" width="11.625" style="3" customWidth="1"/>
    <col min="10" max="10" width="5.25" style="3" customWidth="1"/>
    <col min="11" max="11" width="9.75" style="3" customWidth="1"/>
    <col min="12" max="13" width="5.875" style="3" customWidth="1"/>
    <col min="14" max="14" width="7.75" style="3" customWidth="1"/>
    <col min="15" max="15" width="9.25" style="3" customWidth="1"/>
    <col min="16" max="16" width="9" style="3" customWidth="1"/>
    <col min="17" max="16384" width="9" style="3" hidden="1"/>
  </cols>
  <sheetData>
    <row r="1" ht="9" customHeight="1"/>
    <row r="2" s="23" customFormat="1" ht="18.75" spans="2:11">
      <c r="B2" s="7" t="s">
        <v>42</v>
      </c>
      <c r="E2" s="166" t="s">
        <v>74</v>
      </c>
      <c r="F2" s="167">
        <v>0.2</v>
      </c>
      <c r="G2" s="167">
        <v>0.25</v>
      </c>
      <c r="H2" s="167">
        <v>0.3</v>
      </c>
      <c r="I2" s="167">
        <v>0.25</v>
      </c>
      <c r="K2" s="7" t="s">
        <v>0</v>
      </c>
    </row>
    <row r="3" s="23" customFormat="1" customHeight="1" spans="2:9">
      <c r="B3" s="168" t="s">
        <v>75</v>
      </c>
      <c r="C3" s="169" t="s">
        <v>76</v>
      </c>
      <c r="D3" s="169" t="s">
        <v>77</v>
      </c>
      <c r="E3" s="169" t="s">
        <v>6</v>
      </c>
      <c r="F3" s="170" t="s">
        <v>78</v>
      </c>
      <c r="G3" s="171" t="s">
        <v>79</v>
      </c>
      <c r="H3" s="171" t="s">
        <v>80</v>
      </c>
      <c r="I3" s="171" t="s">
        <v>81</v>
      </c>
    </row>
    <row r="4" s="23" customFormat="1" ht="30.75" spans="2:9">
      <c r="B4" s="36"/>
      <c r="C4" s="172"/>
      <c r="D4" s="172"/>
      <c r="E4" s="172"/>
      <c r="F4" s="173" t="s">
        <v>82</v>
      </c>
      <c r="G4" s="174" t="s">
        <v>82</v>
      </c>
      <c r="H4" s="174" t="s">
        <v>82</v>
      </c>
      <c r="I4" s="174" t="s">
        <v>82</v>
      </c>
    </row>
    <row r="5" s="23" customFormat="1" ht="27" customHeight="1" spans="2:11">
      <c r="B5" s="175" t="s">
        <v>27</v>
      </c>
      <c r="C5" s="176">
        <f>IFERROR((C12+D12+E12)/10000,"")</f>
        <v>28.6</v>
      </c>
      <c r="D5" s="177">
        <v>23</v>
      </c>
      <c r="E5" s="178">
        <f>IFERROR((C5-D5)/D5,"")</f>
        <v>0.243478260869565</v>
      </c>
      <c r="F5" s="179">
        <f>IFERROR($C$5*F2,"")</f>
        <v>5.72</v>
      </c>
      <c r="G5" s="179">
        <f t="shared" ref="G5:I5" si="0">IFERROR($C$5*G2,"")</f>
        <v>7.15</v>
      </c>
      <c r="H5" s="179">
        <f t="shared" si="0"/>
        <v>8.58</v>
      </c>
      <c r="I5" s="179">
        <f t="shared" si="0"/>
        <v>7.15</v>
      </c>
      <c r="K5" s="221"/>
    </row>
    <row r="6" s="23" customFormat="1" ht="27" customHeight="1" spans="2:9">
      <c r="B6" s="180" t="s">
        <v>83</v>
      </c>
      <c r="C6" s="181">
        <f>IFERROR(C5/12,"")</f>
        <v>2.38333333333333</v>
      </c>
      <c r="D6" s="182">
        <f>D5/12</f>
        <v>1.967</v>
      </c>
      <c r="E6" s="183">
        <f>(C6-D6)/D6</f>
        <v>0.243478260869565</v>
      </c>
      <c r="F6" s="3"/>
      <c r="G6" s="3"/>
      <c r="H6" s="3"/>
      <c r="I6" s="3"/>
    </row>
    <row r="7" s="23" customFormat="1" ht="17.25" spans="2:15">
      <c r="B7" s="184"/>
      <c r="F7" s="3"/>
      <c r="G7" s="3"/>
      <c r="H7" s="3"/>
      <c r="I7" s="3"/>
      <c r="N7" s="3"/>
      <c r="O7" s="3"/>
    </row>
    <row r="8" s="23" customFormat="1" customHeight="1" spans="2:9">
      <c r="B8" s="185" t="s">
        <v>84</v>
      </c>
      <c r="C8" s="186" t="s">
        <v>85</v>
      </c>
      <c r="D8" s="186" t="s">
        <v>86</v>
      </c>
      <c r="E8" s="186" t="s">
        <v>87</v>
      </c>
      <c r="F8" s="187" t="s">
        <v>7</v>
      </c>
      <c r="G8" s="3"/>
      <c r="H8" s="3"/>
      <c r="I8" s="3"/>
    </row>
    <row r="9" s="23" customFormat="1" ht="21.75" customHeight="1" spans="2:9">
      <c r="B9" s="188" t="s">
        <v>88</v>
      </c>
      <c r="C9" s="189">
        <v>100000</v>
      </c>
      <c r="D9" s="189">
        <v>50000</v>
      </c>
      <c r="E9" s="189">
        <v>80000</v>
      </c>
      <c r="F9" s="190"/>
      <c r="G9" s="3"/>
      <c r="H9" s="3"/>
      <c r="I9" s="3"/>
    </row>
    <row r="10" s="23" customFormat="1" ht="20.25" customHeight="1" spans="2:9">
      <c r="B10" s="191" t="s">
        <v>89</v>
      </c>
      <c r="C10" s="192">
        <v>100000</v>
      </c>
      <c r="D10" s="193"/>
      <c r="E10" s="194"/>
      <c r="F10" s="195"/>
      <c r="G10" s="3"/>
      <c r="H10" s="3"/>
      <c r="I10" s="3"/>
    </row>
    <row r="11" s="23" customFormat="1" ht="21" customHeight="1" spans="2:9">
      <c r="B11" s="196" t="s">
        <v>90</v>
      </c>
      <c r="C11" s="197">
        <f>C10*1.3</f>
        <v>130000</v>
      </c>
      <c r="D11" s="198"/>
      <c r="E11" s="199"/>
      <c r="F11" s="200" t="s">
        <v>91</v>
      </c>
      <c r="G11" s="3"/>
      <c r="H11" s="3"/>
      <c r="I11" s="3"/>
    </row>
    <row r="12" s="23" customFormat="1" ht="30.75" customHeight="1" spans="2:9">
      <c r="B12" s="201" t="s">
        <v>92</v>
      </c>
      <c r="C12" s="202">
        <f>IFERROR(C9/$C$10*$C$11*0.9,"")</f>
        <v>117000</v>
      </c>
      <c r="D12" s="202">
        <f>IFERROR(D9/$C$10*$C$11,"")</f>
        <v>65000</v>
      </c>
      <c r="E12" s="202">
        <f>IFERROR(E9/$C$10*$C$11,"")</f>
        <v>104000</v>
      </c>
      <c r="F12" s="203"/>
      <c r="G12" s="3"/>
      <c r="H12" s="3"/>
      <c r="I12" s="3"/>
    </row>
    <row r="13" s="162" customFormat="1" ht="23.25" customHeight="1" spans="2:9">
      <c r="B13" s="204" t="s">
        <v>93</v>
      </c>
      <c r="C13" s="205"/>
      <c r="D13" s="205"/>
      <c r="E13" s="205"/>
      <c r="F13" s="2"/>
      <c r="G13" s="2"/>
      <c r="H13" s="2"/>
      <c r="I13" s="2"/>
    </row>
    <row r="14" spans="2:10">
      <c r="B14" s="206" t="s">
        <v>94</v>
      </c>
      <c r="J14" s="23"/>
    </row>
    <row r="15" ht="22.5" customHeight="1" spans="2:15">
      <c r="B15" s="207" t="s">
        <v>95</v>
      </c>
      <c r="C15" s="208" t="s">
        <v>96</v>
      </c>
      <c r="D15" s="207" t="s">
        <v>97</v>
      </c>
      <c r="E15" s="207" t="s">
        <v>98</v>
      </c>
      <c r="F15" s="209" t="s">
        <v>99</v>
      </c>
      <c r="G15" s="209" t="s">
        <v>100</v>
      </c>
      <c r="H15" s="209" t="s">
        <v>101</v>
      </c>
      <c r="I15" s="209" t="s">
        <v>102</v>
      </c>
      <c r="J15" s="207" t="s">
        <v>103</v>
      </c>
      <c r="K15" s="207" t="s">
        <v>104</v>
      </c>
      <c r="L15" s="207" t="s">
        <v>105</v>
      </c>
      <c r="M15" s="207" t="s">
        <v>106</v>
      </c>
      <c r="N15" s="207" t="s">
        <v>107</v>
      </c>
      <c r="O15" s="207" t="s">
        <v>108</v>
      </c>
    </row>
    <row r="16" s="3" customFormat="1" spans="2:15">
      <c r="B16" s="210" t="s">
        <v>109</v>
      </c>
      <c r="C16" s="211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22"/>
      <c r="O16" s="212">
        <f>SUM(C16:N16)</f>
        <v>0</v>
      </c>
    </row>
    <row r="17" s="3" customFormat="1" spans="2:15">
      <c r="B17" s="213" t="s">
        <v>110</v>
      </c>
      <c r="C17" s="214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23"/>
      <c r="O17" s="215">
        <f t="shared" ref="O17:O18" si="1">SUM(C17:N17)</f>
        <v>0</v>
      </c>
    </row>
    <row r="18" s="3" customFormat="1" spans="2:15">
      <c r="B18" s="210" t="s">
        <v>111</v>
      </c>
      <c r="C18" s="211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22"/>
      <c r="O18" s="212">
        <f t="shared" si="1"/>
        <v>0</v>
      </c>
    </row>
    <row r="19" s="3" customFormat="1" spans="2:15">
      <c r="B19" s="18" t="s">
        <v>62</v>
      </c>
      <c r="C19" s="18">
        <f t="shared" ref="C19:O19" si="2">SUM(C16:C18)</f>
        <v>0</v>
      </c>
      <c r="D19" s="18">
        <f t="shared" si="2"/>
        <v>0</v>
      </c>
      <c r="E19" s="18">
        <f t="shared" si="2"/>
        <v>0</v>
      </c>
      <c r="F19" s="18">
        <f t="shared" si="2"/>
        <v>0</v>
      </c>
      <c r="G19" s="18">
        <f t="shared" si="2"/>
        <v>0</v>
      </c>
      <c r="H19" s="216">
        <f t="shared" si="2"/>
        <v>0</v>
      </c>
      <c r="I19" s="216">
        <f t="shared" si="2"/>
        <v>0</v>
      </c>
      <c r="J19" s="216">
        <f t="shared" si="2"/>
        <v>0</v>
      </c>
      <c r="K19" s="216">
        <f t="shared" si="2"/>
        <v>0</v>
      </c>
      <c r="L19" s="216">
        <f t="shared" si="2"/>
        <v>0</v>
      </c>
      <c r="M19" s="216">
        <f t="shared" si="2"/>
        <v>0</v>
      </c>
      <c r="N19" s="216">
        <f t="shared" si="2"/>
        <v>0</v>
      </c>
      <c r="O19" s="216">
        <f t="shared" si="2"/>
        <v>0</v>
      </c>
    </row>
    <row r="20" s="163" customFormat="1" spans="2:15">
      <c r="B20" s="217" t="s">
        <v>112</v>
      </c>
      <c r="C20" s="217"/>
      <c r="D20" s="217"/>
      <c r="E20" s="217">
        <f>(C19+D19+E19)</f>
        <v>0</v>
      </c>
      <c r="F20" s="217"/>
      <c r="G20" s="217"/>
      <c r="H20" s="217">
        <f>(F19+G19+H19)</f>
        <v>0</v>
      </c>
      <c r="I20" s="217"/>
      <c r="J20" s="217"/>
      <c r="K20" s="217">
        <f>(I19+J19+K19)</f>
        <v>0</v>
      </c>
      <c r="L20" s="217"/>
      <c r="M20" s="217"/>
      <c r="N20" s="217">
        <f>(L19+M19+N19)</f>
        <v>0</v>
      </c>
      <c r="O20" s="217"/>
    </row>
    <row r="21" s="164" customFormat="1" spans="2:15">
      <c r="B21" s="218" t="s">
        <v>113</v>
      </c>
      <c r="C21" s="218"/>
      <c r="D21" s="218"/>
      <c r="E21" s="218" t="str">
        <f>IFERROR(E20/$O$19,"")</f>
        <v/>
      </c>
      <c r="F21" s="218"/>
      <c r="G21" s="218"/>
      <c r="H21" s="218" t="str">
        <f>IFERROR(H20/$O$19,"")</f>
        <v/>
      </c>
      <c r="I21" s="218"/>
      <c r="J21" s="218"/>
      <c r="K21" s="218" t="str">
        <f>IFERROR(K20/$O$19,"")</f>
        <v/>
      </c>
      <c r="L21" s="218"/>
      <c r="M21" s="218"/>
      <c r="N21" s="218" t="str">
        <f>IFERROR(N20/$O$19,"")</f>
        <v/>
      </c>
      <c r="O21" s="218"/>
    </row>
    <row r="22" s="3" customFormat="1" spans="2:2">
      <c r="B22" s="4"/>
    </row>
    <row r="23" s="3" customFormat="1" spans="2:3">
      <c r="B23" s="219"/>
      <c r="C23" s="219"/>
    </row>
    <row r="24" s="165" customFormat="1" spans="2:3">
      <c r="B24" s="220"/>
      <c r="C24" s="220"/>
    </row>
  </sheetData>
  <mergeCells count="6">
    <mergeCell ref="C10:E10"/>
    <mergeCell ref="C11:E11"/>
    <mergeCell ref="B3:B4"/>
    <mergeCell ref="C3:C4"/>
    <mergeCell ref="D3:D4"/>
    <mergeCell ref="E3:E4"/>
  </mergeCells>
  <hyperlinks>
    <hyperlink ref="B2" location="'2021年预算编制总表'!A1" display="返回总表"/>
    <hyperlink ref="K2" location="首页!A1" display="返回首页"/>
  </hyperlink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tabColor theme="8" tint="0.799981688894314"/>
  </sheetPr>
  <dimension ref="B2:I17"/>
  <sheetViews>
    <sheetView showGridLines="0" workbookViewId="0">
      <selection activeCell="I2" sqref="I2"/>
    </sheetView>
  </sheetViews>
  <sheetFormatPr defaultColWidth="0" defaultRowHeight="14.25"/>
  <cols>
    <col min="1" max="1" width="2.5" style="27" customWidth="1"/>
    <col min="2" max="2" width="19.5" style="135" customWidth="1"/>
    <col min="3" max="3" width="12.875" style="27" customWidth="1"/>
    <col min="4" max="4" width="9.5" style="27" customWidth="1"/>
    <col min="5" max="5" width="11.125" style="27" customWidth="1"/>
    <col min="6" max="6" width="9.75" style="27" customWidth="1"/>
    <col min="7" max="7" width="13.125" style="27" customWidth="1"/>
    <col min="8" max="8" width="16.25" style="27" customWidth="1"/>
    <col min="9" max="9" width="9" style="27" customWidth="1"/>
    <col min="10" max="10" width="2.375" style="27" customWidth="1"/>
    <col min="11" max="16384" width="9" style="27" hidden="1"/>
  </cols>
  <sheetData>
    <row r="2" ht="18.75" spans="2:9">
      <c r="B2" s="7" t="s">
        <v>42</v>
      </c>
      <c r="I2" s="7" t="s">
        <v>0</v>
      </c>
    </row>
    <row r="3" s="135" customFormat="1" ht="33" spans="2:9">
      <c r="B3" s="137" t="s">
        <v>114</v>
      </c>
      <c r="C3" s="138" t="s">
        <v>115</v>
      </c>
      <c r="D3" s="138" t="s">
        <v>116</v>
      </c>
      <c r="E3" s="138" t="s">
        <v>117</v>
      </c>
      <c r="F3" s="138" t="s">
        <v>118</v>
      </c>
      <c r="G3" s="139" t="s">
        <v>119</v>
      </c>
      <c r="H3" s="139" t="s">
        <v>120</v>
      </c>
      <c r="I3" s="138" t="s">
        <v>56</v>
      </c>
    </row>
    <row r="4" s="136" customFormat="1" ht="26.25" customHeight="1" spans="2:9">
      <c r="B4" s="140" t="s">
        <v>31</v>
      </c>
      <c r="C4" s="141">
        <v>5000</v>
      </c>
      <c r="D4" s="141">
        <v>8000</v>
      </c>
      <c r="E4" s="141">
        <v>8000</v>
      </c>
      <c r="F4" s="141">
        <v>5000</v>
      </c>
      <c r="G4" s="141">
        <f>C4+D4+E4+F4</f>
        <v>26000</v>
      </c>
      <c r="H4" s="141">
        <v>20000</v>
      </c>
      <c r="I4" s="161">
        <f>IFERROR((G4-H4)/H4,"")</f>
        <v>0.3</v>
      </c>
    </row>
    <row r="6" ht="15" spans="2:2">
      <c r="B6" s="142" t="s">
        <v>121</v>
      </c>
    </row>
    <row r="7" ht="16.5" spans="2:8">
      <c r="B7" s="143" t="s">
        <v>122</v>
      </c>
      <c r="C7" s="144" t="s">
        <v>123</v>
      </c>
      <c r="D7" s="145" t="s">
        <v>124</v>
      </c>
      <c r="E7" s="145" t="s">
        <v>125</v>
      </c>
      <c r="F7" s="146" t="s">
        <v>126</v>
      </c>
      <c r="G7" s="147" t="s">
        <v>127</v>
      </c>
      <c r="H7" s="148" t="s">
        <v>128</v>
      </c>
    </row>
    <row r="8" spans="2:8">
      <c r="B8" s="149"/>
      <c r="C8" s="150"/>
      <c r="D8" s="151"/>
      <c r="E8" s="151"/>
      <c r="F8" s="152"/>
      <c r="G8" s="153"/>
      <c r="H8" s="154"/>
    </row>
    <row r="9" spans="2:8">
      <c r="B9" s="155"/>
      <c r="C9" s="156"/>
      <c r="D9" s="157"/>
      <c r="E9" s="157"/>
      <c r="F9" s="158"/>
      <c r="G9" s="159"/>
      <c r="H9" s="160"/>
    </row>
    <row r="10" spans="2:8">
      <c r="B10" s="149"/>
      <c r="C10" s="150"/>
      <c r="D10" s="151"/>
      <c r="E10" s="151"/>
      <c r="F10" s="152"/>
      <c r="G10" s="153"/>
      <c r="H10" s="154"/>
    </row>
    <row r="11" spans="2:8">
      <c r="B11" s="155"/>
      <c r="C11" s="156"/>
      <c r="D11" s="157"/>
      <c r="E11" s="157"/>
      <c r="F11" s="158"/>
      <c r="G11" s="159"/>
      <c r="H11" s="160"/>
    </row>
    <row r="12" spans="2:8">
      <c r="B12" s="149"/>
      <c r="C12" s="150"/>
      <c r="D12" s="151"/>
      <c r="E12" s="151"/>
      <c r="F12" s="152"/>
      <c r="G12" s="153"/>
      <c r="H12" s="154"/>
    </row>
    <row r="13" spans="2:8">
      <c r="B13" s="155"/>
      <c r="C13" s="156"/>
      <c r="D13" s="157"/>
      <c r="E13" s="157"/>
      <c r="F13" s="158"/>
      <c r="G13" s="159"/>
      <c r="H13" s="160"/>
    </row>
    <row r="14" spans="2:8">
      <c r="B14" s="149"/>
      <c r="C14" s="150"/>
      <c r="D14" s="151"/>
      <c r="E14" s="151"/>
      <c r="F14" s="152"/>
      <c r="G14" s="153"/>
      <c r="H14" s="154"/>
    </row>
    <row r="15" spans="2:8">
      <c r="B15" s="155"/>
      <c r="C15" s="156"/>
      <c r="D15" s="157"/>
      <c r="E15" s="157"/>
      <c r="F15" s="158"/>
      <c r="G15" s="159"/>
      <c r="H15" s="160"/>
    </row>
    <row r="16" spans="2:8">
      <c r="B16" s="149"/>
      <c r="C16" s="150"/>
      <c r="D16" s="151"/>
      <c r="E16" s="151"/>
      <c r="F16" s="152"/>
      <c r="G16" s="153"/>
      <c r="H16" s="154"/>
    </row>
    <row r="17" spans="2:8">
      <c r="B17" s="155"/>
      <c r="C17" s="156"/>
      <c r="D17" s="157"/>
      <c r="E17" s="157"/>
      <c r="F17" s="158"/>
      <c r="G17" s="159"/>
      <c r="H17" s="160"/>
    </row>
  </sheetData>
  <hyperlinks>
    <hyperlink ref="B2" location="'2021年预算编制总表'!A1" display="返回总表"/>
    <hyperlink ref="I2" location="首页!A1" display="返回首页"/>
  </hyperlink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>
    <tabColor theme="8" tint="0.799981688894314"/>
  </sheetPr>
  <dimension ref="A1:M25"/>
  <sheetViews>
    <sheetView showGridLines="0" workbookViewId="0">
      <selection activeCell="J1" sqref="J1"/>
    </sheetView>
  </sheetViews>
  <sheetFormatPr defaultColWidth="0" defaultRowHeight="16.5"/>
  <cols>
    <col min="1" max="1" width="9" style="24" customWidth="1"/>
    <col min="2" max="2" width="20.375" style="111" customWidth="1"/>
    <col min="3" max="3" width="16.375" style="24" customWidth="1"/>
    <col min="4" max="4" width="11.5" style="112" customWidth="1"/>
    <col min="5" max="5" width="12.125" style="112" customWidth="1"/>
    <col min="6" max="6" width="9.125" style="112" customWidth="1"/>
    <col min="7" max="7" width="12.125" style="112" customWidth="1"/>
    <col min="8" max="8" width="12.875" style="112" customWidth="1"/>
    <col min="9" max="9" width="11.125" style="24" customWidth="1"/>
    <col min="10" max="10" width="14.125" style="112" customWidth="1"/>
    <col min="11" max="11" width="10.125" style="112" customWidth="1"/>
    <col min="12" max="12" width="9" style="24" customWidth="1"/>
    <col min="13" max="13" width="14.375" style="24" customWidth="1"/>
    <col min="14" max="14" width="9" style="24" customWidth="1"/>
    <col min="15" max="16384" width="9" style="24" hidden="1"/>
  </cols>
  <sheetData>
    <row r="1" ht="18" spans="1:12">
      <c r="A1" s="7" t="s">
        <v>42</v>
      </c>
      <c r="B1" s="113"/>
      <c r="I1" s="132"/>
      <c r="J1" s="7" t="s">
        <v>0</v>
      </c>
      <c r="K1" s="132"/>
      <c r="L1" s="132"/>
    </row>
    <row r="2" ht="49.5" spans="2:11">
      <c r="B2" s="114" t="s">
        <v>43</v>
      </c>
      <c r="C2" s="115" t="s">
        <v>45</v>
      </c>
      <c r="D2" s="114" t="s">
        <v>129</v>
      </c>
      <c r="E2" s="114" t="s">
        <v>6</v>
      </c>
      <c r="F2" s="114" t="s">
        <v>7</v>
      </c>
      <c r="G2" s="116" t="s">
        <v>57</v>
      </c>
      <c r="H2" s="116" t="s">
        <v>48</v>
      </c>
      <c r="I2" s="116" t="s">
        <v>49</v>
      </c>
      <c r="J2" s="116" t="s">
        <v>50</v>
      </c>
      <c r="K2" s="24"/>
    </row>
    <row r="3" s="110" customFormat="1" ht="36.75" customHeight="1" spans="2:10">
      <c r="B3" s="117" t="s">
        <v>29</v>
      </c>
      <c r="C3" s="118">
        <f>G3+H3+I3+J3</f>
        <v>13500</v>
      </c>
      <c r="D3" s="118">
        <v>150000</v>
      </c>
      <c r="E3" s="119">
        <f>IFERROR((C3-D3)/D3,"")</f>
        <v>-0.91</v>
      </c>
      <c r="F3" s="120"/>
      <c r="G3" s="120">
        <f>I25</f>
        <v>3375</v>
      </c>
      <c r="H3" s="120">
        <f t="shared" ref="H3:J3" si="0">J25</f>
        <v>3375</v>
      </c>
      <c r="I3" s="120">
        <f t="shared" si="0"/>
        <v>3375</v>
      </c>
      <c r="J3" s="120">
        <f t="shared" si="0"/>
        <v>3375</v>
      </c>
    </row>
    <row r="4" spans="5:6">
      <c r="E4" s="121"/>
      <c r="F4" s="122"/>
    </row>
    <row r="5" spans="2:2">
      <c r="B5" s="123" t="s">
        <v>63</v>
      </c>
    </row>
    <row r="6" ht="42" customHeight="1" spans="2:13">
      <c r="B6" s="124" t="s">
        <v>130</v>
      </c>
      <c r="C6" s="124" t="s">
        <v>84</v>
      </c>
      <c r="D6" s="124" t="s">
        <v>131</v>
      </c>
      <c r="E6" s="124" t="s">
        <v>132</v>
      </c>
      <c r="F6" s="124" t="s">
        <v>133</v>
      </c>
      <c r="G6" s="124" t="s">
        <v>134</v>
      </c>
      <c r="H6" s="124" t="s">
        <v>135</v>
      </c>
      <c r="I6" s="116" t="s">
        <v>57</v>
      </c>
      <c r="J6" s="116" t="s">
        <v>48</v>
      </c>
      <c r="K6" s="116" t="s">
        <v>49</v>
      </c>
      <c r="L6" s="116" t="s">
        <v>50</v>
      </c>
      <c r="M6" s="124" t="s">
        <v>7</v>
      </c>
    </row>
    <row r="7" spans="2:13">
      <c r="B7" s="125" t="s">
        <v>136</v>
      </c>
      <c r="C7" s="89" t="s">
        <v>137</v>
      </c>
      <c r="D7" s="125">
        <v>10</v>
      </c>
      <c r="E7" s="125">
        <v>80</v>
      </c>
      <c r="F7" s="125">
        <v>150</v>
      </c>
      <c r="G7" s="125">
        <v>100</v>
      </c>
      <c r="H7" s="126">
        <f>(G7-D7)*F7</f>
        <v>13500</v>
      </c>
      <c r="I7" s="133">
        <f>$H7/4</f>
        <v>3375</v>
      </c>
      <c r="J7" s="133">
        <f t="shared" ref="J7:L22" si="1">$H7/4</f>
        <v>3375</v>
      </c>
      <c r="K7" s="133">
        <f t="shared" si="1"/>
        <v>3375</v>
      </c>
      <c r="L7" s="133">
        <f t="shared" si="1"/>
        <v>3375</v>
      </c>
      <c r="M7" s="89"/>
    </row>
    <row r="8" spans="2:13">
      <c r="B8" s="125"/>
      <c r="C8" s="89"/>
      <c r="D8" s="125"/>
      <c r="E8" s="125"/>
      <c r="F8" s="125"/>
      <c r="G8" s="125"/>
      <c r="H8" s="126">
        <f t="shared" ref="H8:H23" si="2">(G8-D8)*F8</f>
        <v>0</v>
      </c>
      <c r="I8" s="133">
        <f t="shared" ref="I8:L24" si="3">$H8/4</f>
        <v>0</v>
      </c>
      <c r="J8" s="133">
        <f t="shared" si="1"/>
        <v>0</v>
      </c>
      <c r="K8" s="133">
        <f t="shared" si="1"/>
        <v>0</v>
      </c>
      <c r="L8" s="133">
        <f t="shared" si="1"/>
        <v>0</v>
      </c>
      <c r="M8" s="89"/>
    </row>
    <row r="9" spans="2:13">
      <c r="B9" s="125"/>
      <c r="C9" s="89"/>
      <c r="D9" s="125"/>
      <c r="E9" s="125"/>
      <c r="F9" s="125"/>
      <c r="G9" s="125"/>
      <c r="H9" s="126">
        <f t="shared" si="2"/>
        <v>0</v>
      </c>
      <c r="I9" s="133">
        <f t="shared" si="3"/>
        <v>0</v>
      </c>
      <c r="J9" s="133">
        <f t="shared" si="1"/>
        <v>0</v>
      </c>
      <c r="K9" s="133">
        <f t="shared" si="1"/>
        <v>0</v>
      </c>
      <c r="L9" s="133">
        <f t="shared" si="1"/>
        <v>0</v>
      </c>
      <c r="M9" s="89"/>
    </row>
    <row r="10" spans="2:13">
      <c r="B10" s="125"/>
      <c r="C10" s="89"/>
      <c r="D10" s="125"/>
      <c r="E10" s="125"/>
      <c r="F10" s="125"/>
      <c r="G10" s="125"/>
      <c r="H10" s="126">
        <f t="shared" si="2"/>
        <v>0</v>
      </c>
      <c r="I10" s="133">
        <f t="shared" si="3"/>
        <v>0</v>
      </c>
      <c r="J10" s="133">
        <f t="shared" si="1"/>
        <v>0</v>
      </c>
      <c r="K10" s="133">
        <f t="shared" si="1"/>
        <v>0</v>
      </c>
      <c r="L10" s="133">
        <f t="shared" si="1"/>
        <v>0</v>
      </c>
      <c r="M10" s="89"/>
    </row>
    <row r="11" spans="2:13">
      <c r="B11" s="125"/>
      <c r="C11" s="89"/>
      <c r="D11" s="125"/>
      <c r="E11" s="125"/>
      <c r="F11" s="125"/>
      <c r="G11" s="125"/>
      <c r="H11" s="126">
        <f t="shared" si="2"/>
        <v>0</v>
      </c>
      <c r="I11" s="133">
        <f t="shared" si="3"/>
        <v>0</v>
      </c>
      <c r="J11" s="133">
        <f t="shared" si="1"/>
        <v>0</v>
      </c>
      <c r="K11" s="133">
        <f t="shared" si="1"/>
        <v>0</v>
      </c>
      <c r="L11" s="133">
        <f t="shared" si="1"/>
        <v>0</v>
      </c>
      <c r="M11" s="89"/>
    </row>
    <row r="12" spans="2:13">
      <c r="B12" s="125"/>
      <c r="C12" s="89"/>
      <c r="D12" s="125"/>
      <c r="E12" s="125"/>
      <c r="F12" s="125"/>
      <c r="G12" s="125"/>
      <c r="H12" s="126">
        <f t="shared" si="2"/>
        <v>0</v>
      </c>
      <c r="I12" s="133">
        <f t="shared" si="3"/>
        <v>0</v>
      </c>
      <c r="J12" s="133">
        <f t="shared" si="1"/>
        <v>0</v>
      </c>
      <c r="K12" s="133">
        <f t="shared" si="1"/>
        <v>0</v>
      </c>
      <c r="L12" s="133">
        <f t="shared" si="1"/>
        <v>0</v>
      </c>
      <c r="M12" s="89"/>
    </row>
    <row r="13" spans="2:13">
      <c r="B13" s="125"/>
      <c r="C13" s="89"/>
      <c r="D13" s="125"/>
      <c r="E13" s="125"/>
      <c r="F13" s="125"/>
      <c r="G13" s="125"/>
      <c r="H13" s="126">
        <f t="shared" si="2"/>
        <v>0</v>
      </c>
      <c r="I13" s="133">
        <f t="shared" si="3"/>
        <v>0</v>
      </c>
      <c r="J13" s="133">
        <f t="shared" si="1"/>
        <v>0</v>
      </c>
      <c r="K13" s="133">
        <f t="shared" si="1"/>
        <v>0</v>
      </c>
      <c r="L13" s="133">
        <f t="shared" si="1"/>
        <v>0</v>
      </c>
      <c r="M13" s="89"/>
    </row>
    <row r="14" spans="2:13">
      <c r="B14" s="125"/>
      <c r="C14" s="89"/>
      <c r="D14" s="125"/>
      <c r="E14" s="125"/>
      <c r="F14" s="125"/>
      <c r="G14" s="125"/>
      <c r="H14" s="126">
        <f t="shared" si="2"/>
        <v>0</v>
      </c>
      <c r="I14" s="133">
        <f t="shared" si="3"/>
        <v>0</v>
      </c>
      <c r="J14" s="133">
        <f t="shared" si="1"/>
        <v>0</v>
      </c>
      <c r="K14" s="133">
        <f t="shared" si="1"/>
        <v>0</v>
      </c>
      <c r="L14" s="133">
        <f t="shared" si="1"/>
        <v>0</v>
      </c>
      <c r="M14" s="89"/>
    </row>
    <row r="15" spans="2:13">
      <c r="B15" s="125"/>
      <c r="C15" s="89"/>
      <c r="D15" s="125"/>
      <c r="E15" s="125"/>
      <c r="F15" s="125"/>
      <c r="G15" s="125"/>
      <c r="H15" s="126">
        <f t="shared" si="2"/>
        <v>0</v>
      </c>
      <c r="I15" s="133">
        <f t="shared" si="3"/>
        <v>0</v>
      </c>
      <c r="J15" s="133">
        <f t="shared" si="1"/>
        <v>0</v>
      </c>
      <c r="K15" s="133">
        <f t="shared" si="1"/>
        <v>0</v>
      </c>
      <c r="L15" s="133">
        <f t="shared" si="1"/>
        <v>0</v>
      </c>
      <c r="M15" s="89"/>
    </row>
    <row r="16" spans="2:13">
      <c r="B16" s="125"/>
      <c r="C16" s="89"/>
      <c r="D16" s="125"/>
      <c r="E16" s="125"/>
      <c r="F16" s="125"/>
      <c r="G16" s="125"/>
      <c r="H16" s="126">
        <f t="shared" si="2"/>
        <v>0</v>
      </c>
      <c r="I16" s="133">
        <f t="shared" si="3"/>
        <v>0</v>
      </c>
      <c r="J16" s="133">
        <f t="shared" si="1"/>
        <v>0</v>
      </c>
      <c r="K16" s="133">
        <f t="shared" si="1"/>
        <v>0</v>
      </c>
      <c r="L16" s="133">
        <f t="shared" si="1"/>
        <v>0</v>
      </c>
      <c r="M16" s="89"/>
    </row>
    <row r="17" spans="2:13">
      <c r="B17" s="125"/>
      <c r="C17" s="89"/>
      <c r="D17" s="125"/>
      <c r="E17" s="125"/>
      <c r="F17" s="125"/>
      <c r="G17" s="125"/>
      <c r="H17" s="126">
        <f t="shared" si="2"/>
        <v>0</v>
      </c>
      <c r="I17" s="133">
        <f t="shared" si="3"/>
        <v>0</v>
      </c>
      <c r="J17" s="133">
        <f t="shared" si="1"/>
        <v>0</v>
      </c>
      <c r="K17" s="133">
        <f t="shared" si="1"/>
        <v>0</v>
      </c>
      <c r="L17" s="133">
        <f t="shared" si="1"/>
        <v>0</v>
      </c>
      <c r="M17" s="89"/>
    </row>
    <row r="18" spans="2:13">
      <c r="B18" s="125"/>
      <c r="C18" s="89"/>
      <c r="D18" s="125"/>
      <c r="E18" s="125"/>
      <c r="F18" s="125"/>
      <c r="G18" s="125"/>
      <c r="H18" s="126">
        <f t="shared" si="2"/>
        <v>0</v>
      </c>
      <c r="I18" s="133">
        <f t="shared" si="3"/>
        <v>0</v>
      </c>
      <c r="J18" s="133">
        <f t="shared" si="1"/>
        <v>0</v>
      </c>
      <c r="K18" s="133">
        <f t="shared" si="1"/>
        <v>0</v>
      </c>
      <c r="L18" s="133">
        <f t="shared" si="1"/>
        <v>0</v>
      </c>
      <c r="M18" s="89"/>
    </row>
    <row r="19" spans="2:13">
      <c r="B19" s="125"/>
      <c r="C19" s="89"/>
      <c r="D19" s="125"/>
      <c r="E19" s="125"/>
      <c r="F19" s="125"/>
      <c r="G19" s="125"/>
      <c r="H19" s="126">
        <f t="shared" si="2"/>
        <v>0</v>
      </c>
      <c r="I19" s="133">
        <f t="shared" si="3"/>
        <v>0</v>
      </c>
      <c r="J19" s="133">
        <f t="shared" si="1"/>
        <v>0</v>
      </c>
      <c r="K19" s="133">
        <f t="shared" si="1"/>
        <v>0</v>
      </c>
      <c r="L19" s="133">
        <f t="shared" si="1"/>
        <v>0</v>
      </c>
      <c r="M19" s="89"/>
    </row>
    <row r="20" spans="2:13">
      <c r="B20" s="125"/>
      <c r="C20" s="89"/>
      <c r="D20" s="125"/>
      <c r="E20" s="125"/>
      <c r="F20" s="125"/>
      <c r="G20" s="125"/>
      <c r="H20" s="126">
        <f t="shared" si="2"/>
        <v>0</v>
      </c>
      <c r="I20" s="133">
        <f t="shared" si="3"/>
        <v>0</v>
      </c>
      <c r="J20" s="133">
        <f t="shared" si="1"/>
        <v>0</v>
      </c>
      <c r="K20" s="133">
        <f t="shared" si="1"/>
        <v>0</v>
      </c>
      <c r="L20" s="133">
        <f t="shared" si="1"/>
        <v>0</v>
      </c>
      <c r="M20" s="89"/>
    </row>
    <row r="21" spans="2:13">
      <c r="B21" s="125"/>
      <c r="C21" s="89"/>
      <c r="D21" s="125"/>
      <c r="E21" s="125"/>
      <c r="F21" s="125"/>
      <c r="G21" s="125"/>
      <c r="H21" s="126">
        <f t="shared" si="2"/>
        <v>0</v>
      </c>
      <c r="I21" s="133">
        <f t="shared" si="3"/>
        <v>0</v>
      </c>
      <c r="J21" s="133">
        <f t="shared" si="1"/>
        <v>0</v>
      </c>
      <c r="K21" s="133">
        <f t="shared" si="1"/>
        <v>0</v>
      </c>
      <c r="L21" s="133">
        <f t="shared" si="1"/>
        <v>0</v>
      </c>
      <c r="M21" s="89"/>
    </row>
    <row r="22" spans="2:13">
      <c r="B22" s="125"/>
      <c r="C22" s="89"/>
      <c r="D22" s="125"/>
      <c r="E22" s="125"/>
      <c r="F22" s="125"/>
      <c r="G22" s="125"/>
      <c r="H22" s="126">
        <f t="shared" si="2"/>
        <v>0</v>
      </c>
      <c r="I22" s="133">
        <f t="shared" si="3"/>
        <v>0</v>
      </c>
      <c r="J22" s="133">
        <f t="shared" si="1"/>
        <v>0</v>
      </c>
      <c r="K22" s="133">
        <f t="shared" si="1"/>
        <v>0</v>
      </c>
      <c r="L22" s="133">
        <f t="shared" si="1"/>
        <v>0</v>
      </c>
      <c r="M22" s="89"/>
    </row>
    <row r="23" spans="2:13">
      <c r="B23" s="125"/>
      <c r="C23" s="89"/>
      <c r="D23" s="125"/>
      <c r="E23" s="125"/>
      <c r="F23" s="125"/>
      <c r="G23" s="125"/>
      <c r="H23" s="126">
        <f t="shared" si="2"/>
        <v>0</v>
      </c>
      <c r="I23" s="133">
        <f t="shared" si="3"/>
        <v>0</v>
      </c>
      <c r="J23" s="133">
        <f t="shared" si="3"/>
        <v>0</v>
      </c>
      <c r="K23" s="133">
        <f t="shared" si="3"/>
        <v>0</v>
      </c>
      <c r="L23" s="133">
        <f t="shared" si="3"/>
        <v>0</v>
      </c>
      <c r="M23" s="89"/>
    </row>
    <row r="24" spans="2:13">
      <c r="B24" s="97"/>
      <c r="C24" s="106"/>
      <c r="D24" s="127"/>
      <c r="E24" s="127"/>
      <c r="F24" s="127"/>
      <c r="G24" s="127"/>
      <c r="H24" s="126">
        <f t="shared" ref="H24" si="4">(G24-D24)*F24</f>
        <v>0</v>
      </c>
      <c r="I24" s="133">
        <f t="shared" si="3"/>
        <v>0</v>
      </c>
      <c r="J24" s="133">
        <f t="shared" si="3"/>
        <v>0</v>
      </c>
      <c r="K24" s="133">
        <f t="shared" si="3"/>
        <v>0</v>
      </c>
      <c r="L24" s="133">
        <f t="shared" si="3"/>
        <v>0</v>
      </c>
      <c r="M24" s="134"/>
    </row>
    <row r="25" spans="2:13">
      <c r="B25" s="128" t="s">
        <v>138</v>
      </c>
      <c r="C25" s="128"/>
      <c r="D25" s="129"/>
      <c r="E25" s="130"/>
      <c r="F25" s="130"/>
      <c r="G25" s="130"/>
      <c r="H25" s="131">
        <f t="shared" ref="H25:M25" si="5">SUM(H7:H24)</f>
        <v>13500</v>
      </c>
      <c r="I25" s="131">
        <f t="shared" si="5"/>
        <v>3375</v>
      </c>
      <c r="J25" s="131">
        <f t="shared" si="5"/>
        <v>3375</v>
      </c>
      <c r="K25" s="131">
        <f t="shared" si="5"/>
        <v>3375</v>
      </c>
      <c r="L25" s="131">
        <f t="shared" si="5"/>
        <v>3375</v>
      </c>
      <c r="M25" s="131">
        <f t="shared" si="5"/>
        <v>0</v>
      </c>
    </row>
  </sheetData>
  <hyperlinks>
    <hyperlink ref="A1" location="'2021年预算编制总表'!A1" display="返回总表"/>
    <hyperlink ref="J1" location="首页!A1" display="返回首页"/>
  </hyperlinks>
  <pageMargins left="0.7" right="0.7" top="0.75" bottom="0.75" header="0.3" footer="0.3"/>
  <pageSetup paperSize="9" orientation="portrait"/>
  <headerFooter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>
    <tabColor theme="8" tint="0.799981688894314"/>
  </sheetPr>
  <dimension ref="A1:O10"/>
  <sheetViews>
    <sheetView showGridLines="0" workbookViewId="0">
      <selection activeCell="N1" sqref="N1"/>
    </sheetView>
  </sheetViews>
  <sheetFormatPr defaultColWidth="0" defaultRowHeight="14.25"/>
  <cols>
    <col min="1" max="1" width="9" style="80" customWidth="1"/>
    <col min="2" max="2" width="15.75" style="80" customWidth="1"/>
    <col min="3" max="3" width="14.25" style="80" customWidth="1"/>
    <col min="4" max="4" width="9" style="80" customWidth="1"/>
    <col min="5" max="8" width="9" style="81" customWidth="1"/>
    <col min="9" max="9" width="10.625" style="82" customWidth="1"/>
    <col min="10" max="10" width="27.75" style="82" customWidth="1"/>
    <col min="11" max="13" width="10.625" style="82" customWidth="1"/>
    <col min="14" max="14" width="9.625" style="81" customWidth="1"/>
    <col min="15" max="15" width="9" style="80" customWidth="1"/>
    <col min="16" max="16384" width="9" style="80" hidden="1"/>
  </cols>
  <sheetData>
    <row r="1" s="78" customFormat="1" ht="18" spans="1:15">
      <c r="A1" s="7" t="s">
        <v>42</v>
      </c>
      <c r="B1" s="80"/>
      <c r="C1" s="80"/>
      <c r="D1" s="80"/>
      <c r="E1" s="81"/>
      <c r="F1" s="81"/>
      <c r="G1" s="81"/>
      <c r="H1" s="81"/>
      <c r="I1" s="82"/>
      <c r="J1" s="82"/>
      <c r="K1" s="82"/>
      <c r="L1" s="82"/>
      <c r="M1" s="82"/>
      <c r="N1" s="7" t="s">
        <v>0</v>
      </c>
      <c r="O1" s="80"/>
    </row>
    <row r="2" s="78" customFormat="1" ht="21" spans="1:15">
      <c r="A2" s="80"/>
      <c r="B2" s="83" t="s">
        <v>139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0"/>
    </row>
    <row r="3" s="78" customFormat="1" ht="33" spans="1:15">
      <c r="A3" s="80"/>
      <c r="B3" s="85" t="s">
        <v>140</v>
      </c>
      <c r="C3" s="86" t="s">
        <v>122</v>
      </c>
      <c r="D3" s="86" t="s">
        <v>141</v>
      </c>
      <c r="E3" s="87" t="s">
        <v>142</v>
      </c>
      <c r="F3" s="87" t="s">
        <v>143</v>
      </c>
      <c r="G3" s="87" t="s">
        <v>144</v>
      </c>
      <c r="H3" s="87" t="s">
        <v>145</v>
      </c>
      <c r="I3" s="87" t="s">
        <v>146</v>
      </c>
      <c r="J3" s="104" t="s">
        <v>147</v>
      </c>
      <c r="K3" s="105" t="s">
        <v>47</v>
      </c>
      <c r="L3" s="105" t="s">
        <v>148</v>
      </c>
      <c r="M3" s="105" t="s">
        <v>149</v>
      </c>
      <c r="N3" s="105" t="s">
        <v>150</v>
      </c>
      <c r="O3" s="80"/>
    </row>
    <row r="4" s="78" customFormat="1" ht="66" spans="1:15">
      <c r="A4" s="80"/>
      <c r="B4" s="88" t="s">
        <v>139</v>
      </c>
      <c r="C4" s="88" t="s">
        <v>151</v>
      </c>
      <c r="D4" s="89" t="s">
        <v>152</v>
      </c>
      <c r="E4" s="90">
        <v>2</v>
      </c>
      <c r="F4" s="91">
        <f>E4*(120+150)</f>
        <v>540</v>
      </c>
      <c r="G4" s="91">
        <v>400</v>
      </c>
      <c r="H4" s="91">
        <v>2000</v>
      </c>
      <c r="I4" s="91">
        <f>SUM(F4:H4)</f>
        <v>2940</v>
      </c>
      <c r="J4" s="106" t="s">
        <v>153</v>
      </c>
      <c r="K4" s="91"/>
      <c r="L4" s="91">
        <f>I4</f>
        <v>2940</v>
      </c>
      <c r="M4" s="91"/>
      <c r="N4" s="91"/>
      <c r="O4" s="80"/>
    </row>
    <row r="5" s="78" customFormat="1" ht="33" spans="1:15">
      <c r="A5" s="80"/>
      <c r="B5" s="92" t="s">
        <v>139</v>
      </c>
      <c r="C5" s="93"/>
      <c r="D5" s="94"/>
      <c r="E5" s="22"/>
      <c r="F5" s="95">
        <f t="shared" ref="F5:F6" si="0">E5*(120+150)</f>
        <v>0</v>
      </c>
      <c r="G5" s="95"/>
      <c r="H5" s="95"/>
      <c r="I5" s="95">
        <f t="shared" ref="I5:I6" si="1">SUM(F5:H5)/10000</f>
        <v>0</v>
      </c>
      <c r="J5" s="107"/>
      <c r="K5" s="95"/>
      <c r="L5" s="95"/>
      <c r="M5" s="95"/>
      <c r="N5" s="95"/>
      <c r="O5" s="80"/>
    </row>
    <row r="6" s="78" customFormat="1" ht="33" spans="1:15">
      <c r="A6" s="80"/>
      <c r="B6" s="88" t="s">
        <v>139</v>
      </c>
      <c r="C6" s="96"/>
      <c r="D6" s="97"/>
      <c r="E6" s="90"/>
      <c r="F6" s="91">
        <f t="shared" si="0"/>
        <v>0</v>
      </c>
      <c r="G6" s="91"/>
      <c r="H6" s="91"/>
      <c r="I6" s="91">
        <f t="shared" si="1"/>
        <v>0</v>
      </c>
      <c r="J6" s="106"/>
      <c r="K6" s="91"/>
      <c r="L6" s="91"/>
      <c r="M6" s="91"/>
      <c r="N6" s="91"/>
      <c r="O6" s="80"/>
    </row>
    <row r="7" s="79" customFormat="1" ht="16.5" spans="1:15">
      <c r="A7" s="81"/>
      <c r="B7" s="98" t="s">
        <v>62</v>
      </c>
      <c r="C7" s="98"/>
      <c r="D7" s="98"/>
      <c r="E7" s="17">
        <f>SUM(E4:E6)</f>
        <v>2</v>
      </c>
      <c r="F7" s="99">
        <f>SUM(F4:F6)</f>
        <v>540</v>
      </c>
      <c r="G7" s="99">
        <f>SUM(G4:G6)</f>
        <v>400</v>
      </c>
      <c r="H7" s="99">
        <f>SUM(H4:H6)</f>
        <v>2000</v>
      </c>
      <c r="I7" s="99">
        <f>SUM(I4:I6)</f>
        <v>2940</v>
      </c>
      <c r="J7" s="108"/>
      <c r="K7" s="99">
        <f>SUM(K4:K6)</f>
        <v>0</v>
      </c>
      <c r="L7" s="99">
        <f t="shared" ref="L7:N7" si="2">SUM(L4:L6)</f>
        <v>2940</v>
      </c>
      <c r="M7" s="99">
        <f t="shared" si="2"/>
        <v>0</v>
      </c>
      <c r="N7" s="99">
        <f t="shared" si="2"/>
        <v>0</v>
      </c>
      <c r="O7" s="81"/>
    </row>
    <row r="8" s="78" customFormat="1" ht="16.5" spans="1:15">
      <c r="A8" s="80"/>
      <c r="B8" s="100"/>
      <c r="C8" s="100"/>
      <c r="D8" s="100"/>
      <c r="E8" s="101"/>
      <c r="F8" s="101"/>
      <c r="G8" s="101"/>
      <c r="H8" s="101"/>
      <c r="I8" s="101"/>
      <c r="J8" s="101"/>
      <c r="K8" s="101"/>
      <c r="L8" s="101"/>
      <c r="M8" s="101"/>
      <c r="N8" s="109"/>
      <c r="O8" s="80"/>
    </row>
    <row r="9" s="78" customFormat="1" ht="16.5" spans="1:15">
      <c r="A9" s="80"/>
      <c r="B9" s="102" t="s">
        <v>154</v>
      </c>
      <c r="C9" s="103" t="s">
        <v>155</v>
      </c>
      <c r="D9" s="80"/>
      <c r="E9" s="81"/>
      <c r="F9" s="81"/>
      <c r="G9" s="81"/>
      <c r="H9" s="81"/>
      <c r="I9" s="82"/>
      <c r="J9" s="82"/>
      <c r="K9" s="82"/>
      <c r="L9" s="82"/>
      <c r="M9" s="82"/>
      <c r="N9" s="81"/>
      <c r="O9" s="80"/>
    </row>
    <row r="10" ht="16.5" spans="2:2">
      <c r="B10" s="103"/>
    </row>
  </sheetData>
  <mergeCells count="1">
    <mergeCell ref="B2:N2"/>
  </mergeCells>
  <hyperlinks>
    <hyperlink ref="A1" location="'2021年预算编制总表'!A1" display="返回总表"/>
    <hyperlink ref="N1" location="首页!A1" display="返回首页"/>
  </hyperlink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8">
    <tabColor theme="8" tint="0.599993896298105"/>
  </sheetPr>
  <dimension ref="A1:N17"/>
  <sheetViews>
    <sheetView showGridLines="0" workbookViewId="0">
      <selection activeCell="N1" sqref="N1"/>
    </sheetView>
  </sheetViews>
  <sheetFormatPr defaultColWidth="0" defaultRowHeight="14.25"/>
  <cols>
    <col min="1" max="1" width="9" style="27" customWidth="1"/>
    <col min="2" max="2" width="11" style="27" customWidth="1"/>
    <col min="3" max="3" width="18" style="28" customWidth="1"/>
    <col min="4" max="4" width="14.25" style="27" customWidth="1"/>
    <col min="5" max="5" width="9.125" style="27" customWidth="1"/>
    <col min="6" max="6" width="10.125" style="27" customWidth="1"/>
    <col min="7" max="14" width="13.5" style="27" customWidth="1"/>
    <col min="15" max="15" width="9" style="27" customWidth="1"/>
    <col min="16" max="16384" width="9" style="27" hidden="1"/>
  </cols>
  <sheetData>
    <row r="1" ht="18.75" spans="1:14">
      <c r="A1" s="7" t="s">
        <v>42</v>
      </c>
      <c r="N1" s="7" t="s">
        <v>0</v>
      </c>
    </row>
    <row r="2" ht="22.5" spans="2:14">
      <c r="B2" s="29" t="s">
        <v>156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64"/>
    </row>
    <row r="3" s="23" customFormat="1" ht="26.25" customHeight="1" spans="2:14">
      <c r="B3" s="31" t="s">
        <v>157</v>
      </c>
      <c r="C3" s="32" t="s">
        <v>84</v>
      </c>
      <c r="D3" s="33" t="s">
        <v>75</v>
      </c>
      <c r="E3" s="32" t="s">
        <v>158</v>
      </c>
      <c r="F3" s="34" t="s">
        <v>76</v>
      </c>
      <c r="G3" s="35" t="s">
        <v>78</v>
      </c>
      <c r="H3" s="35"/>
      <c r="I3" s="65" t="s">
        <v>79</v>
      </c>
      <c r="J3" s="65"/>
      <c r="K3" s="65" t="s">
        <v>80</v>
      </c>
      <c r="L3" s="65"/>
      <c r="M3" s="65" t="s">
        <v>81</v>
      </c>
      <c r="N3" s="66"/>
    </row>
    <row r="4" s="23" customFormat="1" ht="16.5" spans="2:14">
      <c r="B4" s="36"/>
      <c r="C4" s="37"/>
      <c r="D4" s="32"/>
      <c r="E4" s="38"/>
      <c r="F4" s="39"/>
      <c r="G4" s="40" t="s">
        <v>82</v>
      </c>
      <c r="H4" s="41" t="s">
        <v>159</v>
      </c>
      <c r="I4" s="67" t="s">
        <v>82</v>
      </c>
      <c r="J4" s="68" t="s">
        <v>159</v>
      </c>
      <c r="K4" s="67" t="s">
        <v>82</v>
      </c>
      <c r="L4" s="68" t="s">
        <v>159</v>
      </c>
      <c r="M4" s="67" t="s">
        <v>82</v>
      </c>
      <c r="N4" s="69" t="s">
        <v>159</v>
      </c>
    </row>
    <row r="5" s="24" customFormat="1" ht="16.5" spans="2:14">
      <c r="B5" s="42" t="s">
        <v>160</v>
      </c>
      <c r="C5" s="43" t="s">
        <v>161</v>
      </c>
      <c r="D5" s="44" t="s">
        <v>162</v>
      </c>
      <c r="E5" s="45">
        <f t="shared" ref="E5:E15" si="0">IFERROR(F5/$F$15,"")</f>
        <v>1</v>
      </c>
      <c r="F5" s="46">
        <f>G5+I5+K5+M5</f>
        <v>0.5</v>
      </c>
      <c r="G5" s="47">
        <v>0.5</v>
      </c>
      <c r="H5" s="48" t="s">
        <v>163</v>
      </c>
      <c r="I5" s="53"/>
      <c r="J5" s="48"/>
      <c r="K5" s="53"/>
      <c r="L5" s="48"/>
      <c r="M5" s="53"/>
      <c r="N5" s="70"/>
    </row>
    <row r="6" s="24" customFormat="1" ht="16.5" spans="2:14">
      <c r="B6" s="42"/>
      <c r="C6" s="49"/>
      <c r="D6" s="50"/>
      <c r="E6" s="51">
        <f t="shared" si="0"/>
        <v>0</v>
      </c>
      <c r="F6" s="52">
        <f t="shared" ref="F6:F14" si="1">G6+I6+K6+M6</f>
        <v>0</v>
      </c>
      <c r="G6" s="53"/>
      <c r="H6" s="54"/>
      <c r="I6" s="53"/>
      <c r="J6" s="54"/>
      <c r="K6" s="71"/>
      <c r="L6" s="72"/>
      <c r="M6" s="53"/>
      <c r="N6" s="73"/>
    </row>
    <row r="7" s="24" customFormat="1" ht="16.5" spans="2:14">
      <c r="B7" s="42"/>
      <c r="C7" s="43"/>
      <c r="D7" s="44"/>
      <c r="E7" s="45">
        <f t="shared" si="0"/>
        <v>0</v>
      </c>
      <c r="F7" s="46">
        <f t="shared" si="1"/>
        <v>0</v>
      </c>
      <c r="G7" s="55"/>
      <c r="H7" s="56"/>
      <c r="I7" s="55"/>
      <c r="J7" s="56"/>
      <c r="K7" s="55"/>
      <c r="L7" s="56"/>
      <c r="M7" s="55"/>
      <c r="N7" s="74"/>
    </row>
    <row r="8" s="24" customFormat="1" ht="16.5" spans="2:14">
      <c r="B8" s="42"/>
      <c r="C8" s="49"/>
      <c r="D8" s="50"/>
      <c r="E8" s="51">
        <f t="shared" si="0"/>
        <v>0</v>
      </c>
      <c r="F8" s="52">
        <f t="shared" si="1"/>
        <v>0</v>
      </c>
      <c r="G8" s="55"/>
      <c r="H8" s="57"/>
      <c r="I8" s="55"/>
      <c r="J8" s="57"/>
      <c r="K8" s="75"/>
      <c r="L8" s="54"/>
      <c r="M8" s="55"/>
      <c r="N8" s="76"/>
    </row>
    <row r="9" s="24" customFormat="1" ht="16.5" spans="2:14">
      <c r="B9" s="42"/>
      <c r="C9" s="43"/>
      <c r="D9" s="44"/>
      <c r="E9" s="45">
        <f t="shared" si="0"/>
        <v>0</v>
      </c>
      <c r="F9" s="46">
        <f t="shared" si="1"/>
        <v>0</v>
      </c>
      <c r="G9" s="47"/>
      <c r="H9" s="48"/>
      <c r="I9" s="53"/>
      <c r="J9" s="48"/>
      <c r="K9" s="53"/>
      <c r="L9" s="48"/>
      <c r="M9" s="53"/>
      <c r="N9" s="70"/>
    </row>
    <row r="10" s="24" customFormat="1" ht="16.5" spans="2:14">
      <c r="B10" s="42"/>
      <c r="C10" s="49"/>
      <c r="D10" s="50"/>
      <c r="E10" s="51">
        <f t="shared" si="0"/>
        <v>0</v>
      </c>
      <c r="F10" s="52">
        <f t="shared" si="1"/>
        <v>0</v>
      </c>
      <c r="G10" s="53"/>
      <c r="H10" s="54"/>
      <c r="I10" s="53"/>
      <c r="J10" s="54"/>
      <c r="K10" s="71"/>
      <c r="L10" s="72"/>
      <c r="M10" s="53"/>
      <c r="N10" s="73"/>
    </row>
    <row r="11" s="24" customFormat="1" ht="16.5" spans="2:14">
      <c r="B11" s="42"/>
      <c r="C11" s="43"/>
      <c r="D11" s="44"/>
      <c r="E11" s="45">
        <f t="shared" si="0"/>
        <v>0</v>
      </c>
      <c r="F11" s="46">
        <f t="shared" si="1"/>
        <v>0</v>
      </c>
      <c r="G11" s="55"/>
      <c r="H11" s="56"/>
      <c r="I11" s="55"/>
      <c r="J11" s="56"/>
      <c r="K11" s="55"/>
      <c r="L11" s="56"/>
      <c r="M11" s="55"/>
      <c r="N11" s="74"/>
    </row>
    <row r="12" s="25" customFormat="1" ht="16.5" spans="2:14">
      <c r="B12" s="42"/>
      <c r="C12" s="49"/>
      <c r="D12" s="50"/>
      <c r="E12" s="51">
        <f t="shared" si="0"/>
        <v>0</v>
      </c>
      <c r="F12" s="52">
        <f t="shared" si="1"/>
        <v>0</v>
      </c>
      <c r="G12" s="55"/>
      <c r="H12" s="57"/>
      <c r="I12" s="55"/>
      <c r="J12" s="57"/>
      <c r="K12" s="75"/>
      <c r="L12" s="54"/>
      <c r="M12" s="55"/>
      <c r="N12" s="76"/>
    </row>
    <row r="13" s="24" customFormat="1" ht="16.5" spans="2:14">
      <c r="B13" s="42"/>
      <c r="C13" s="43"/>
      <c r="D13" s="44"/>
      <c r="E13" s="45">
        <f t="shared" si="0"/>
        <v>0</v>
      </c>
      <c r="F13" s="46">
        <f t="shared" si="1"/>
        <v>0</v>
      </c>
      <c r="G13" s="47"/>
      <c r="H13" s="48"/>
      <c r="I13" s="53"/>
      <c r="J13" s="48"/>
      <c r="K13" s="53"/>
      <c r="L13" s="48"/>
      <c r="M13" s="53"/>
      <c r="N13" s="70"/>
    </row>
    <row r="14" s="24" customFormat="1" ht="16.5" spans="2:14">
      <c r="B14" s="42"/>
      <c r="C14" s="49"/>
      <c r="D14" s="50"/>
      <c r="E14" s="51">
        <f t="shared" si="0"/>
        <v>0</v>
      </c>
      <c r="F14" s="52">
        <f t="shared" si="1"/>
        <v>0</v>
      </c>
      <c r="G14" s="55"/>
      <c r="H14" s="57"/>
      <c r="I14" s="55"/>
      <c r="J14" s="57"/>
      <c r="K14" s="75"/>
      <c r="L14" s="54"/>
      <c r="M14" s="55"/>
      <c r="N14" s="76"/>
    </row>
    <row r="15" s="26" customFormat="1" ht="17.25" spans="1:14">
      <c r="A15" s="24"/>
      <c r="B15" s="58"/>
      <c r="C15" s="59"/>
      <c r="D15" s="60"/>
      <c r="E15" s="61">
        <f t="shared" si="0"/>
        <v>1</v>
      </c>
      <c r="F15" s="62">
        <f t="shared" ref="F15:N15" si="2">SUM(F5:F14)</f>
        <v>0.5</v>
      </c>
      <c r="G15" s="63">
        <f t="shared" si="2"/>
        <v>0.5</v>
      </c>
      <c r="H15" s="63">
        <f t="shared" si="2"/>
        <v>0</v>
      </c>
      <c r="I15" s="63">
        <f t="shared" si="2"/>
        <v>0</v>
      </c>
      <c r="J15" s="63">
        <f t="shared" si="2"/>
        <v>0</v>
      </c>
      <c r="K15" s="63">
        <f t="shared" si="2"/>
        <v>0</v>
      </c>
      <c r="L15" s="63">
        <f t="shared" si="2"/>
        <v>0</v>
      </c>
      <c r="M15" s="63">
        <f t="shared" si="2"/>
        <v>0</v>
      </c>
      <c r="N15" s="77">
        <f t="shared" si="2"/>
        <v>0</v>
      </c>
    </row>
    <row r="16" ht="16.5" spans="1:1">
      <c r="A16" s="24"/>
    </row>
    <row r="17" ht="16.5" spans="1:1">
      <c r="A17" s="24"/>
    </row>
  </sheetData>
  <mergeCells count="11">
    <mergeCell ref="B2:N2"/>
    <mergeCell ref="G3:H3"/>
    <mergeCell ref="I3:J3"/>
    <mergeCell ref="K3:L3"/>
    <mergeCell ref="M3:N3"/>
    <mergeCell ref="B3:B4"/>
    <mergeCell ref="B5:B14"/>
    <mergeCell ref="C3:C4"/>
    <mergeCell ref="D3:D4"/>
    <mergeCell ref="E3:E4"/>
    <mergeCell ref="F3:F4"/>
  </mergeCells>
  <hyperlinks>
    <hyperlink ref="A1" location="'2021年预算编制总表'!A1" display="返回总表"/>
    <hyperlink ref="N1" location="首页!A1" display="返回首页"/>
  </hyperlinks>
  <pageMargins left="0.7" right="0.7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9">
    <tabColor theme="8" tint="0.599993896298105"/>
  </sheetPr>
  <dimension ref="A1:J12"/>
  <sheetViews>
    <sheetView showGridLines="0" workbookViewId="0">
      <selection activeCell="J1" sqref="J1"/>
    </sheetView>
  </sheetViews>
  <sheetFormatPr defaultColWidth="0" defaultRowHeight="16.5"/>
  <cols>
    <col min="1" max="1" width="10.5" style="3" customWidth="1"/>
    <col min="2" max="2" width="9.75" style="4" customWidth="1"/>
    <col min="3" max="3" width="10.5" style="3" customWidth="1"/>
    <col min="4" max="4" width="15.875" style="3" customWidth="1"/>
    <col min="5" max="5" width="17.5" style="3" customWidth="1"/>
    <col min="6" max="7" width="9" style="5" customWidth="1"/>
    <col min="8" max="8" width="9" style="4" customWidth="1"/>
    <col min="9" max="9" width="9" style="6" customWidth="1"/>
    <col min="10" max="10" width="18.75" style="3" customWidth="1"/>
    <col min="11" max="11" width="3.75" style="3" customWidth="1"/>
    <col min="12" max="16384" width="28.875" style="3" hidden="1"/>
  </cols>
  <sheetData>
    <row r="1" ht="18" spans="1:10">
      <c r="A1" s="7" t="s">
        <v>42</v>
      </c>
      <c r="J1" s="7" t="s">
        <v>0</v>
      </c>
    </row>
    <row r="2" ht="23.25" customHeight="1" spans="1:10">
      <c r="A2" s="1"/>
      <c r="B2" s="8" t="s">
        <v>164</v>
      </c>
      <c r="C2" s="9"/>
      <c r="D2" s="9"/>
      <c r="E2" s="9"/>
      <c r="F2" s="9"/>
      <c r="G2" s="9"/>
      <c r="H2" s="9"/>
      <c r="I2" s="9"/>
      <c r="J2" s="19"/>
    </row>
    <row r="3" s="1" customFormat="1" ht="22.5" customHeight="1" spans="2:10">
      <c r="B3" s="10" t="s">
        <v>114</v>
      </c>
      <c r="C3" s="11" t="s">
        <v>84</v>
      </c>
      <c r="D3" s="11" t="s">
        <v>165</v>
      </c>
      <c r="E3" s="11" t="s">
        <v>166</v>
      </c>
      <c r="F3" s="12" t="s">
        <v>57</v>
      </c>
      <c r="G3" s="12" t="s">
        <v>48</v>
      </c>
      <c r="H3" s="12" t="s">
        <v>49</v>
      </c>
      <c r="I3" s="12" t="s">
        <v>50</v>
      </c>
      <c r="J3" s="20" t="s">
        <v>7</v>
      </c>
    </row>
    <row r="4" s="2" customFormat="1" ht="21.75" customHeight="1" spans="2:10">
      <c r="B4" s="13" t="s">
        <v>15</v>
      </c>
      <c r="C4" s="14" t="s">
        <v>167</v>
      </c>
      <c r="D4" s="14" t="s">
        <v>168</v>
      </c>
      <c r="E4" s="14">
        <f>F4+G4+H4+I4</f>
        <v>5</v>
      </c>
      <c r="F4" s="14">
        <v>5</v>
      </c>
      <c r="G4" s="14"/>
      <c r="H4" s="14"/>
      <c r="I4" s="14"/>
      <c r="J4" s="21"/>
    </row>
    <row r="5" s="2" customFormat="1" ht="21.75" customHeight="1" spans="2:10">
      <c r="B5" s="15"/>
      <c r="C5" s="16"/>
      <c r="D5" s="16"/>
      <c r="E5" s="16">
        <f t="shared" ref="E5:E10" si="0">F5+G5+H5+I5</f>
        <v>0</v>
      </c>
      <c r="F5" s="16"/>
      <c r="G5" s="16"/>
      <c r="H5" s="16"/>
      <c r="I5" s="16"/>
      <c r="J5" s="22"/>
    </row>
    <row r="6" s="2" customFormat="1" ht="21.75" customHeight="1" spans="2:10">
      <c r="B6" s="15"/>
      <c r="C6" s="14"/>
      <c r="D6" s="14"/>
      <c r="E6" s="14">
        <f t="shared" si="0"/>
        <v>0</v>
      </c>
      <c r="F6" s="14"/>
      <c r="G6" s="14"/>
      <c r="H6" s="14"/>
      <c r="I6" s="14"/>
      <c r="J6" s="21"/>
    </row>
    <row r="7" s="2" customFormat="1" ht="21.75" customHeight="1" spans="2:10">
      <c r="B7" s="15"/>
      <c r="C7" s="16"/>
      <c r="D7" s="16"/>
      <c r="E7" s="16">
        <f t="shared" si="0"/>
        <v>0</v>
      </c>
      <c r="F7" s="16"/>
      <c r="G7" s="16"/>
      <c r="H7" s="16"/>
      <c r="I7" s="16"/>
      <c r="J7" s="22"/>
    </row>
    <row r="8" s="2" customFormat="1" ht="21.75" customHeight="1" spans="2:10">
      <c r="B8" s="15"/>
      <c r="C8" s="14"/>
      <c r="D8" s="14"/>
      <c r="E8" s="14">
        <f t="shared" si="0"/>
        <v>0</v>
      </c>
      <c r="F8" s="14"/>
      <c r="G8" s="14"/>
      <c r="H8" s="14"/>
      <c r="I8" s="14"/>
      <c r="J8" s="21"/>
    </row>
    <row r="9" s="2" customFormat="1" ht="21.75" customHeight="1" spans="2:10">
      <c r="B9" s="15"/>
      <c r="C9" s="16"/>
      <c r="D9" s="16"/>
      <c r="E9" s="16">
        <f t="shared" si="0"/>
        <v>0</v>
      </c>
      <c r="F9" s="16"/>
      <c r="G9" s="16"/>
      <c r="H9" s="16"/>
      <c r="I9" s="16"/>
      <c r="J9" s="22"/>
    </row>
    <row r="10" s="2" customFormat="1" ht="21.75" customHeight="1" spans="2:10">
      <c r="B10" s="15"/>
      <c r="C10" s="14"/>
      <c r="D10" s="14"/>
      <c r="E10" s="14">
        <f t="shared" si="0"/>
        <v>0</v>
      </c>
      <c r="F10" s="14"/>
      <c r="G10" s="14"/>
      <c r="H10" s="14"/>
      <c r="I10" s="14"/>
      <c r="J10" s="21"/>
    </row>
    <row r="11" ht="21.75" customHeight="1" spans="2:10">
      <c r="B11" s="17"/>
      <c r="C11" s="18" t="s">
        <v>62</v>
      </c>
      <c r="D11" s="18"/>
      <c r="E11" s="18">
        <f>SUM(E4:E10)</f>
        <v>5</v>
      </c>
      <c r="F11" s="18">
        <f>SUM(F4:F10)</f>
        <v>5</v>
      </c>
      <c r="G11" s="18">
        <f>SUM(G4:G10)</f>
        <v>0</v>
      </c>
      <c r="H11" s="18">
        <f>SUM(H4:H10)</f>
        <v>0</v>
      </c>
      <c r="I11" s="18">
        <f>SUM(I4:I10)</f>
        <v>0</v>
      </c>
      <c r="J11" s="17"/>
    </row>
    <row r="12" ht="21.75" customHeight="1"/>
  </sheetData>
  <mergeCells count="2">
    <mergeCell ref="B2:J2"/>
    <mergeCell ref="B4:B10"/>
  </mergeCells>
  <hyperlinks>
    <hyperlink ref="A1" location="'2021年预算编制总表'!A1" display="返回总表"/>
    <hyperlink ref="J1" location="首页!A1" display="返回首页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首页</vt:lpstr>
      <vt:lpstr>使用说明</vt:lpstr>
      <vt:lpstr>2021年预算编制总表</vt:lpstr>
      <vt:lpstr>1-例常类</vt:lpstr>
      <vt:lpstr>1.0-职工薪酬</vt:lpstr>
      <vt:lpstr>1.1-能源</vt:lpstr>
      <vt:lpstr>1.2-员工餐费</vt:lpstr>
      <vt:lpstr>1.3-低值易耗</vt:lpstr>
      <vt:lpstr>1.4-差旅</vt:lpstr>
      <vt:lpstr>2-尾款类</vt:lpstr>
      <vt:lpstr>3-项目类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thinkpad</cp:lastModifiedBy>
  <dcterms:created xsi:type="dcterms:W3CDTF">2015-06-05T18:19:00Z</dcterms:created>
  <dcterms:modified xsi:type="dcterms:W3CDTF">2022-10-23T14:25:13Z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272C246007C24ACE88E2B13BF3AB976D</vt:lpwstr>
  </property>
  <property fmtid="{D5CDD505-2E9C-101B-9397-08002B2CF9AE}" pid="3" name="KSOProductBuildVer">
    <vt:lpwstr>2052-11.1.0.12598</vt:lpwstr>
  </property>
</Properties>
</file>